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X:\StatewidePlanning\Federal Grant Applications\INFRA\2019\Clermont 32 (PID 82370)\BCA\"/>
    </mc:Choice>
  </mc:AlternateContent>
  <xr:revisionPtr revIDLastSave="0" documentId="10_ncr:100000_{F391D5AC-7578-4A87-82CA-CABE2A3F527F}" xr6:coauthVersionLast="31" xr6:coauthVersionMax="31" xr10:uidLastSave="{00000000-0000-0000-0000-000000000000}"/>
  <bookViews>
    <workbookView xWindow="-675" yWindow="4350" windowWidth="15600" windowHeight="7140" tabRatio="840" activeTab="3" xr2:uid="{00000000-000D-0000-FFFF-FFFF00000000}"/>
  </bookViews>
  <sheets>
    <sheet name="Cost Benefit Analysis Summary" sheetId="9" r:id="rId1"/>
    <sheet name=" Delay Reduction" sheetId="8" r:id="rId2"/>
    <sheet name="Operating Cost Savings" sheetId="29" r:id="rId3"/>
    <sheet name="Safety Summary" sheetId="32" r:id="rId4"/>
    <sheet name="Other Emissions Reduction" sheetId="28" r:id="rId5"/>
    <sheet name="Monitized Values" sheetId="27" r:id="rId6"/>
    <sheet name="Previous Costs" sheetId="34" r:id="rId7"/>
    <sheet name="Future Project Costs" sheetId="35" r:id="rId8"/>
  </sheets>
  <calcPr calcId="179017"/>
</workbook>
</file>

<file path=xl/calcChain.xml><?xml version="1.0" encoding="utf-8"?>
<calcChain xmlns="http://schemas.openxmlformats.org/spreadsheetml/2006/main">
  <c r="F28" i="9" l="1"/>
  <c r="A27" i="29" l="1"/>
  <c r="F27" i="29"/>
  <c r="E27" i="29"/>
  <c r="H29" i="9"/>
  <c r="H28" i="9"/>
  <c r="G28" i="9"/>
  <c r="E28" i="9"/>
  <c r="D28" i="9"/>
  <c r="C28" i="9"/>
  <c r="A28" i="9"/>
  <c r="E12" i="9"/>
  <c r="E13" i="9"/>
  <c r="E14" i="9"/>
  <c r="E15" i="9"/>
  <c r="E16" i="9"/>
  <c r="E17" i="9"/>
  <c r="E18" i="9"/>
  <c r="E19" i="9"/>
  <c r="E20" i="9"/>
  <c r="E21" i="9"/>
  <c r="E22" i="9"/>
  <c r="E23" i="9"/>
  <c r="E24" i="9"/>
  <c r="E25" i="9"/>
  <c r="E26" i="9"/>
  <c r="E27" i="9"/>
  <c r="F11" i="29"/>
  <c r="F12" i="29"/>
  <c r="F13" i="29"/>
  <c r="F14" i="29"/>
  <c r="F15" i="29"/>
  <c r="F16" i="29"/>
  <c r="F17" i="29"/>
  <c r="F18" i="29"/>
  <c r="F19" i="29"/>
  <c r="F20" i="29"/>
  <c r="F21" i="29"/>
  <c r="F22" i="29"/>
  <c r="F23" i="29"/>
  <c r="F24" i="29"/>
  <c r="F25" i="29"/>
  <c r="F26" i="29"/>
  <c r="Y27" i="28"/>
  <c r="AA27" i="28" s="1"/>
  <c r="AB27" i="28" s="1"/>
  <c r="AC27" i="28" s="1"/>
  <c r="U27" i="28"/>
  <c r="V27" i="28" s="1"/>
  <c r="T27" i="28"/>
  <c r="P27" i="28"/>
  <c r="O27" i="28"/>
  <c r="Q27" i="28" s="1"/>
  <c r="K27" i="28"/>
  <c r="J27" i="28"/>
  <c r="L27" i="28" s="1"/>
  <c r="F27" i="28"/>
  <c r="E27" i="28"/>
  <c r="G27" i="28" s="1"/>
  <c r="A27" i="28"/>
  <c r="Y26" i="28"/>
  <c r="AA26" i="28" s="1"/>
  <c r="Y24" i="28"/>
  <c r="AA24" i="28" s="1"/>
  <c r="Y22" i="28"/>
  <c r="AA22" i="28" s="1"/>
  <c r="Y20" i="28"/>
  <c r="AA20" i="28" s="1"/>
  <c r="Y18" i="28"/>
  <c r="AA18" i="28" s="1"/>
  <c r="Y16" i="28"/>
  <c r="AA16" i="28" s="1"/>
  <c r="Y14" i="28"/>
  <c r="AA14" i="28" s="1"/>
  <c r="Y12" i="28"/>
  <c r="AA12" i="28" s="1"/>
  <c r="Y10" i="28"/>
  <c r="AA10" i="28" s="1"/>
  <c r="Y8" i="28"/>
  <c r="AA8" i="28" s="1"/>
  <c r="Y6" i="28"/>
  <c r="AA6" i="28" s="1"/>
  <c r="Y4" i="28"/>
  <c r="AA4" i="28" s="1"/>
  <c r="K33" i="8"/>
  <c r="J33" i="8"/>
  <c r="I33" i="8"/>
  <c r="M33" i="8" s="1"/>
  <c r="G33" i="8"/>
  <c r="H33" i="8" s="1"/>
  <c r="L33" i="8" s="1"/>
  <c r="N33" i="8" s="1"/>
  <c r="O33" i="8" s="1"/>
  <c r="Y3" i="28"/>
  <c r="AA3" i="28" s="1"/>
  <c r="Y5" i="28"/>
  <c r="AA5" i="28" s="1"/>
  <c r="Y7" i="28"/>
  <c r="AA7" i="28" s="1"/>
  <c r="Y9" i="28"/>
  <c r="AA9" i="28" s="1"/>
  <c r="Y11" i="28"/>
  <c r="AA11" i="28" s="1"/>
  <c r="Y13" i="28"/>
  <c r="AA13" i="28" s="1"/>
  <c r="Y15" i="28"/>
  <c r="AA15" i="28" s="1"/>
  <c r="Y17" i="28"/>
  <c r="AA17" i="28" s="1"/>
  <c r="Y19" i="28"/>
  <c r="AA19" i="28" s="1"/>
  <c r="Y21" i="28"/>
  <c r="AA21" i="28" s="1"/>
  <c r="Y23" i="28"/>
  <c r="AA23" i="28" s="1"/>
  <c r="Y25" i="28"/>
  <c r="AA25" i="28" s="1"/>
  <c r="Y2" i="28"/>
  <c r="AA2" i="28" s="1"/>
  <c r="I28" i="9" l="1"/>
  <c r="J28" i="9" l="1"/>
  <c r="A33" i="8" l="1"/>
  <c r="H27" i="9" l="1"/>
  <c r="H26" i="9"/>
  <c r="H25" i="9"/>
  <c r="H24" i="9"/>
  <c r="H23" i="9"/>
  <c r="H22" i="9"/>
  <c r="H21" i="9"/>
  <c r="H20" i="9"/>
  <c r="H19" i="9"/>
  <c r="H18" i="9"/>
  <c r="H17" i="9"/>
  <c r="H16" i="9"/>
  <c r="H15" i="9"/>
  <c r="H14" i="9"/>
  <c r="H13" i="9"/>
  <c r="H12" i="9"/>
  <c r="H11" i="9"/>
  <c r="H10" i="9"/>
  <c r="H9" i="9"/>
  <c r="H8" i="9"/>
  <c r="H7" i="9"/>
  <c r="H6" i="9"/>
  <c r="H5" i="9"/>
  <c r="H4" i="9"/>
  <c r="H3" i="9"/>
  <c r="G12" i="35" l="1"/>
  <c r="G13" i="35"/>
  <c r="G14" i="35"/>
  <c r="G15" i="35"/>
  <c r="G16" i="35"/>
  <c r="G17" i="35"/>
  <c r="G18" i="35"/>
  <c r="G19" i="35"/>
  <c r="G20" i="35"/>
  <c r="G21" i="35"/>
  <c r="G22" i="35"/>
  <c r="G23" i="35"/>
  <c r="G24" i="35"/>
  <c r="G25" i="35"/>
  <c r="G26" i="35"/>
  <c r="G27" i="35"/>
  <c r="G28" i="35"/>
  <c r="G29" i="35"/>
  <c r="G30" i="35"/>
  <c r="G31" i="35"/>
  <c r="G32" i="35"/>
  <c r="G11" i="35"/>
  <c r="C37" i="9"/>
  <c r="C38" i="9"/>
  <c r="C39" i="9"/>
  <c r="C40" i="9"/>
  <c r="C41" i="9"/>
  <c r="C42" i="9"/>
  <c r="C35" i="9"/>
  <c r="C36" i="9"/>
  <c r="D36" i="9" l="1"/>
  <c r="D39" i="9"/>
  <c r="D42" i="9"/>
  <c r="D38" i="9"/>
  <c r="D41" i="9"/>
  <c r="D37" i="9"/>
  <c r="D40" i="9"/>
  <c r="D35" i="9"/>
  <c r="A27" i="35"/>
  <c r="A28" i="35"/>
  <c r="A29" i="35" s="1"/>
  <c r="A30" i="35" s="1"/>
  <c r="A31" i="35" s="1"/>
  <c r="A32" i="35" s="1"/>
  <c r="C34" i="9"/>
  <c r="D17" i="34"/>
  <c r="B18" i="34"/>
  <c r="D18" i="34" s="1"/>
  <c r="B17" i="34"/>
  <c r="B16" i="34"/>
  <c r="D16" i="34" s="1"/>
  <c r="B15" i="34"/>
  <c r="D15" i="34" s="1"/>
  <c r="B14" i="34"/>
  <c r="D14" i="34" s="1"/>
  <c r="B13" i="34"/>
  <c r="D13" i="34" s="1"/>
  <c r="B12" i="34"/>
  <c r="D12" i="34" s="1"/>
  <c r="B11" i="34"/>
  <c r="D11" i="34" s="1"/>
  <c r="D34" i="9" l="1"/>
  <c r="D44" i="9" s="1"/>
  <c r="E5" i="8"/>
  <c r="E4" i="8"/>
  <c r="B5" i="8"/>
  <c r="B4" i="8"/>
  <c r="E3" i="34" l="1"/>
  <c r="E4" i="34"/>
  <c r="E5" i="34"/>
  <c r="E6" i="34"/>
  <c r="E7" i="34"/>
  <c r="E8" i="34"/>
  <c r="E9" i="34"/>
  <c r="E10" i="34"/>
  <c r="E11" i="34"/>
  <c r="E12" i="34"/>
  <c r="E13" i="34"/>
  <c r="E14" i="34"/>
  <c r="E15" i="34"/>
  <c r="E16" i="34"/>
  <c r="E17" i="34"/>
  <c r="E18" i="34"/>
  <c r="F18" i="34" s="1"/>
  <c r="E2" i="34"/>
  <c r="A3" i="35" l="1"/>
  <c r="A4" i="35" s="1"/>
  <c r="A5" i="35" s="1"/>
  <c r="A6" i="35" s="1"/>
  <c r="A7" i="35" s="1"/>
  <c r="A8" i="35" s="1"/>
  <c r="A9" i="35" s="1"/>
  <c r="A10" i="35" s="1"/>
  <c r="A11" i="35" s="1"/>
  <c r="A12" i="35" s="1"/>
  <c r="A13" i="35" s="1"/>
  <c r="A14" i="35" s="1"/>
  <c r="A15" i="35" s="1"/>
  <c r="A16" i="35" s="1"/>
  <c r="A17" i="35" s="1"/>
  <c r="A18" i="35" s="1"/>
  <c r="A19" i="35" s="1"/>
  <c r="A20" i="35" s="1"/>
  <c r="A21" i="35" s="1"/>
  <c r="A22" i="35" s="1"/>
  <c r="A23" i="35" s="1"/>
  <c r="A24" i="35" s="1"/>
  <c r="A25" i="35" s="1"/>
  <c r="A26" i="35" s="1"/>
  <c r="F4" i="34" l="1"/>
  <c r="A4" i="34"/>
  <c r="A5" i="34"/>
  <c r="A6" i="34"/>
  <c r="A7" i="34"/>
  <c r="A8" i="34"/>
  <c r="A9" i="34"/>
  <c r="A10" i="34"/>
  <c r="A11" i="34"/>
  <c r="A12" i="34"/>
  <c r="A13" i="34"/>
  <c r="A14" i="34"/>
  <c r="A15" i="34"/>
  <c r="A16" i="34"/>
  <c r="A17" i="34"/>
  <c r="A3" i="34"/>
  <c r="A2" i="34"/>
  <c r="F17" i="34" l="1"/>
  <c r="F13" i="34"/>
  <c r="F9" i="34"/>
  <c r="F5" i="34"/>
  <c r="F16" i="34"/>
  <c r="F12" i="34"/>
  <c r="F8" i="34"/>
  <c r="F15" i="34"/>
  <c r="F11" i="34"/>
  <c r="F7" i="34"/>
  <c r="F3" i="34"/>
  <c r="F2" i="34"/>
  <c r="F19" i="34" s="1"/>
  <c r="F14" i="34"/>
  <c r="F10" i="34"/>
  <c r="F6" i="34"/>
  <c r="T25" i="28" l="1"/>
  <c r="E26" i="29"/>
  <c r="U26" i="28"/>
  <c r="T26" i="28"/>
  <c r="U25" i="28"/>
  <c r="P26" i="28"/>
  <c r="O26" i="28"/>
  <c r="P25" i="28"/>
  <c r="O25" i="28"/>
  <c r="K26" i="28"/>
  <c r="J26" i="28"/>
  <c r="K25" i="28"/>
  <c r="J25" i="28"/>
  <c r="F26" i="28"/>
  <c r="F25" i="28"/>
  <c r="E25" i="29"/>
  <c r="Q25" i="28" l="1"/>
  <c r="Q26" i="28"/>
  <c r="V26" i="28"/>
  <c r="L26" i="28"/>
  <c r="V25" i="28"/>
  <c r="L25" i="28"/>
  <c r="C43" i="9" l="1"/>
  <c r="U24" i="28"/>
  <c r="T24" i="28"/>
  <c r="P24" i="28"/>
  <c r="O24" i="28"/>
  <c r="K24" i="28"/>
  <c r="J24" i="28"/>
  <c r="F24" i="28"/>
  <c r="E24" i="29"/>
  <c r="A7" i="32"/>
  <c r="A8" i="32" s="1"/>
  <c r="A9" i="32" s="1"/>
  <c r="A10" i="32" s="1"/>
  <c r="A11" i="32" s="1"/>
  <c r="A12" i="32" s="1"/>
  <c r="A13" i="32" s="1"/>
  <c r="A14" i="32" s="1"/>
  <c r="A15" i="32" s="1"/>
  <c r="A16" i="32" s="1"/>
  <c r="A17" i="32" s="1"/>
  <c r="A18" i="32" s="1"/>
  <c r="A19" i="32" s="1"/>
  <c r="A20" i="32" s="1"/>
  <c r="A21" i="32" s="1"/>
  <c r="A22" i="32" s="1"/>
  <c r="A23" i="32" s="1"/>
  <c r="A24" i="32" s="1"/>
  <c r="A25" i="32" s="1"/>
  <c r="A26" i="32" s="1"/>
  <c r="A27" i="32" s="1"/>
  <c r="A28" i="32" s="1"/>
  <c r="A29" i="32" s="1"/>
  <c r="A30" i="32" s="1"/>
  <c r="A31" i="32" s="1"/>
  <c r="L24" i="28" l="1"/>
  <c r="V24" i="28"/>
  <c r="Q24" i="28"/>
  <c r="U23" i="28" l="1"/>
  <c r="T23" i="28"/>
  <c r="P23" i="28"/>
  <c r="O23" i="28"/>
  <c r="K23" i="28"/>
  <c r="J23" i="28"/>
  <c r="F23" i="28"/>
  <c r="E23" i="29"/>
  <c r="E7" i="29"/>
  <c r="E6" i="29"/>
  <c r="E5" i="29"/>
  <c r="E4" i="29"/>
  <c r="E3" i="29"/>
  <c r="E2" i="29"/>
  <c r="E6" i="9" l="1"/>
  <c r="F5" i="29"/>
  <c r="F2" i="29"/>
  <c r="E3" i="9"/>
  <c r="E7" i="9"/>
  <c r="F6" i="29"/>
  <c r="E5" i="9"/>
  <c r="F4" i="29"/>
  <c r="F3" i="29"/>
  <c r="E4" i="9"/>
  <c r="F7" i="29"/>
  <c r="E8" i="9"/>
  <c r="V23" i="28"/>
  <c r="Q23" i="28"/>
  <c r="L23" i="28"/>
  <c r="E8" i="29" l="1"/>
  <c r="E9" i="29"/>
  <c r="E10" i="29"/>
  <c r="E11" i="29"/>
  <c r="E12" i="29"/>
  <c r="E13" i="29"/>
  <c r="E14" i="29"/>
  <c r="E15" i="29"/>
  <c r="E16" i="29"/>
  <c r="E17" i="29"/>
  <c r="E18" i="29"/>
  <c r="E19" i="29"/>
  <c r="E20" i="29"/>
  <c r="E21" i="29"/>
  <c r="E22" i="29"/>
  <c r="E10" i="9" l="1"/>
  <c r="F9" i="29"/>
  <c r="E11" i="9"/>
  <c r="F10" i="29"/>
  <c r="E9" i="9"/>
  <c r="F8" i="29"/>
  <c r="F3" i="9"/>
  <c r="E29" i="9" l="1"/>
  <c r="U3" i="28"/>
  <c r="U4" i="28"/>
  <c r="U5" i="28"/>
  <c r="U6" i="28"/>
  <c r="U7" i="28"/>
  <c r="U8" i="28"/>
  <c r="U9" i="28"/>
  <c r="U10" i="28"/>
  <c r="U11" i="28"/>
  <c r="U12" i="28"/>
  <c r="U13" i="28"/>
  <c r="U14" i="28"/>
  <c r="U15" i="28"/>
  <c r="U16" i="28"/>
  <c r="U17" i="28"/>
  <c r="U18" i="28"/>
  <c r="U19" i="28"/>
  <c r="U20" i="28"/>
  <c r="U21" i="28"/>
  <c r="U22" i="28"/>
  <c r="U2" i="28"/>
  <c r="P3" i="28"/>
  <c r="P4" i="28"/>
  <c r="P5" i="28"/>
  <c r="P6" i="28"/>
  <c r="P7" i="28"/>
  <c r="P8" i="28"/>
  <c r="P9" i="28"/>
  <c r="P10" i="28"/>
  <c r="P11" i="28"/>
  <c r="P12" i="28"/>
  <c r="P13" i="28"/>
  <c r="P14" i="28"/>
  <c r="P15" i="28"/>
  <c r="P16" i="28"/>
  <c r="P17" i="28"/>
  <c r="P18" i="28"/>
  <c r="P19" i="28"/>
  <c r="P20" i="28"/>
  <c r="P21" i="28"/>
  <c r="P22" i="28"/>
  <c r="P2" i="28"/>
  <c r="K3" i="28"/>
  <c r="K4" i="28"/>
  <c r="K5" i="28"/>
  <c r="K6" i="28"/>
  <c r="K7" i="28"/>
  <c r="K8" i="28"/>
  <c r="K9" i="28"/>
  <c r="K10" i="28"/>
  <c r="K11" i="28"/>
  <c r="K12" i="28"/>
  <c r="K13" i="28"/>
  <c r="K14" i="28"/>
  <c r="K15" i="28"/>
  <c r="K16" i="28"/>
  <c r="K17" i="28"/>
  <c r="K18" i="28"/>
  <c r="K19" i="28"/>
  <c r="K20" i="28"/>
  <c r="K21" i="28"/>
  <c r="K22" i="28"/>
  <c r="K2" i="28"/>
  <c r="F3" i="28"/>
  <c r="F4" i="28"/>
  <c r="F5" i="28"/>
  <c r="F6" i="28"/>
  <c r="F7" i="28"/>
  <c r="F8" i="28"/>
  <c r="F9" i="28"/>
  <c r="F10" i="28"/>
  <c r="F11" i="28"/>
  <c r="F12" i="28"/>
  <c r="F13" i="28"/>
  <c r="F14" i="28"/>
  <c r="F15" i="28"/>
  <c r="F16" i="28"/>
  <c r="F17" i="28"/>
  <c r="F18" i="28"/>
  <c r="F19" i="28"/>
  <c r="F20" i="28"/>
  <c r="F21" i="28"/>
  <c r="F22" i="28"/>
  <c r="F2" i="28"/>
  <c r="K11" i="8" l="1"/>
  <c r="K15" i="8"/>
  <c r="K19" i="8"/>
  <c r="K23" i="8"/>
  <c r="K27" i="8"/>
  <c r="K31" i="8"/>
  <c r="K12" i="8"/>
  <c r="K16" i="8"/>
  <c r="K20" i="8"/>
  <c r="K24" i="8"/>
  <c r="K28" i="8"/>
  <c r="K32" i="8"/>
  <c r="K9" i="8"/>
  <c r="K13" i="8"/>
  <c r="K17" i="8"/>
  <c r="K21" i="8"/>
  <c r="K25" i="8"/>
  <c r="K29" i="8"/>
  <c r="K10" i="8"/>
  <c r="K14" i="8"/>
  <c r="K18" i="8"/>
  <c r="K22" i="8"/>
  <c r="K26" i="8"/>
  <c r="K30" i="8"/>
  <c r="K8" i="8"/>
  <c r="J10" i="8"/>
  <c r="J14" i="8"/>
  <c r="J18" i="8"/>
  <c r="J22" i="8"/>
  <c r="J26" i="8"/>
  <c r="J30" i="8"/>
  <c r="J9" i="8"/>
  <c r="J11" i="8"/>
  <c r="J15" i="8"/>
  <c r="J19" i="8"/>
  <c r="J23" i="8"/>
  <c r="J27" i="8"/>
  <c r="J31" i="8"/>
  <c r="J8" i="8"/>
  <c r="J12" i="8"/>
  <c r="J16" i="8"/>
  <c r="J20" i="8"/>
  <c r="J24" i="8"/>
  <c r="J28" i="8"/>
  <c r="J32" i="8"/>
  <c r="J13" i="8"/>
  <c r="J17" i="8"/>
  <c r="J21" i="8"/>
  <c r="J25" i="8"/>
  <c r="J29" i="8"/>
  <c r="A9" i="8"/>
  <c r="A10" i="8" s="1"/>
  <c r="A11" i="8" s="1"/>
  <c r="A12" i="8" s="1"/>
  <c r="A13" i="8" s="1"/>
  <c r="A14" i="8" s="1"/>
  <c r="A15" i="8" s="1"/>
  <c r="A16" i="8" s="1"/>
  <c r="A17" i="8" s="1"/>
  <c r="A18" i="8" s="1"/>
  <c r="A19" i="8" s="1"/>
  <c r="A20" i="8" s="1"/>
  <c r="A21" i="8" s="1"/>
  <c r="A22" i="8" s="1"/>
  <c r="A23" i="8" s="1"/>
  <c r="A24" i="8" s="1"/>
  <c r="A25" i="8" s="1"/>
  <c r="A26" i="8" s="1"/>
  <c r="A27" i="8" s="1"/>
  <c r="A28" i="8" s="1"/>
  <c r="A29" i="8" s="1"/>
  <c r="A30" i="8" s="1"/>
  <c r="A31" i="8" s="1"/>
  <c r="A32" i="8" s="1"/>
  <c r="A3" i="29" l="1"/>
  <c r="A4" i="29" s="1"/>
  <c r="A5" i="29" s="1"/>
  <c r="A6" i="29" s="1"/>
  <c r="A7" i="29" s="1"/>
  <c r="A8" i="29" s="1"/>
  <c r="A9" i="29" s="1"/>
  <c r="A10" i="29" s="1"/>
  <c r="A11" i="29" s="1"/>
  <c r="A12" i="29" s="1"/>
  <c r="A13" i="29" s="1"/>
  <c r="A14" i="29" s="1"/>
  <c r="A15" i="29" s="1"/>
  <c r="A16" i="29" s="1"/>
  <c r="A17" i="29" s="1"/>
  <c r="A18" i="29" s="1"/>
  <c r="A19" i="29" s="1"/>
  <c r="A20" i="29" s="1"/>
  <c r="A21" i="29" s="1"/>
  <c r="A22" i="29" s="1"/>
  <c r="A23" i="29" s="1"/>
  <c r="A24" i="29" s="1"/>
  <c r="A25" i="29" s="1"/>
  <c r="A26" i="29" s="1"/>
  <c r="T22" i="28" l="1"/>
  <c r="V22" i="28" s="1"/>
  <c r="O22" i="28"/>
  <c r="J22" i="28"/>
  <c r="T21" i="28"/>
  <c r="O21" i="28"/>
  <c r="J21" i="28"/>
  <c r="T20" i="28"/>
  <c r="O20" i="28"/>
  <c r="J20" i="28"/>
  <c r="T19" i="28"/>
  <c r="O19" i="28"/>
  <c r="J19" i="28"/>
  <c r="T18" i="28"/>
  <c r="O18" i="28"/>
  <c r="J18" i="28"/>
  <c r="T17" i="28"/>
  <c r="O17" i="28"/>
  <c r="J17" i="28"/>
  <c r="T16" i="28"/>
  <c r="O16" i="28"/>
  <c r="J16" i="28"/>
  <c r="T15" i="28"/>
  <c r="O15" i="28"/>
  <c r="J15" i="28"/>
  <c r="T14" i="28"/>
  <c r="O14" i="28"/>
  <c r="J14" i="28"/>
  <c r="T13" i="28"/>
  <c r="O13" i="28"/>
  <c r="J13" i="28"/>
  <c r="T12" i="28"/>
  <c r="O12" i="28"/>
  <c r="J12" i="28"/>
  <c r="T11" i="28"/>
  <c r="O11" i="28"/>
  <c r="J11" i="28"/>
  <c r="T10" i="28"/>
  <c r="O10" i="28"/>
  <c r="J10" i="28"/>
  <c r="T9" i="28"/>
  <c r="O9" i="28"/>
  <c r="J9" i="28"/>
  <c r="T8" i="28"/>
  <c r="O8" i="28"/>
  <c r="J8" i="28"/>
  <c r="T7" i="28"/>
  <c r="O7" i="28"/>
  <c r="J7" i="28"/>
  <c r="T6" i="28"/>
  <c r="O6" i="28"/>
  <c r="J6" i="28"/>
  <c r="T5" i="28"/>
  <c r="O5" i="28"/>
  <c r="J5" i="28"/>
  <c r="T4" i="28"/>
  <c r="O4" i="28"/>
  <c r="J4" i="28"/>
  <c r="T3" i="28"/>
  <c r="O3" i="28"/>
  <c r="J3" i="28"/>
  <c r="A3" i="28"/>
  <c r="A4" i="28" s="1"/>
  <c r="A5" i="28" s="1"/>
  <c r="A6" i="28" s="1"/>
  <c r="A7" i="28" s="1"/>
  <c r="A8" i="28" s="1"/>
  <c r="A9" i="28" s="1"/>
  <c r="A10" i="28" s="1"/>
  <c r="A11" i="28" s="1"/>
  <c r="A12" i="28" s="1"/>
  <c r="A13" i="28" s="1"/>
  <c r="A14" i="28" s="1"/>
  <c r="A15" i="28" s="1"/>
  <c r="A16" i="28" s="1"/>
  <c r="A17" i="28" s="1"/>
  <c r="A18" i="28" s="1"/>
  <c r="A19" i="28" s="1"/>
  <c r="A20" i="28" s="1"/>
  <c r="A21" i="28" s="1"/>
  <c r="A22" i="28" s="1"/>
  <c r="A23" i="28" s="1"/>
  <c r="A24" i="28" s="1"/>
  <c r="A25" i="28" s="1"/>
  <c r="A26" i="28" s="1"/>
  <c r="T2" i="28"/>
  <c r="O2" i="28"/>
  <c r="J2" i="28"/>
  <c r="V4" i="28" l="1"/>
  <c r="V6" i="28"/>
  <c r="L2" i="28"/>
  <c r="V2" i="28"/>
  <c r="V8" i="28"/>
  <c r="V12" i="28"/>
  <c r="V13" i="28"/>
  <c r="V16" i="28"/>
  <c r="V21" i="28"/>
  <c r="L3" i="28"/>
  <c r="V9" i="28"/>
  <c r="V17" i="28"/>
  <c r="Q3" i="28"/>
  <c r="L5" i="28"/>
  <c r="L7" i="28"/>
  <c r="L21" i="28"/>
  <c r="L12" i="28"/>
  <c r="L16" i="28"/>
  <c r="L20" i="28"/>
  <c r="V20" i="28"/>
  <c r="V3" i="28"/>
  <c r="L4" i="28"/>
  <c r="V5" i="28"/>
  <c r="L6" i="28"/>
  <c r="V7" i="28"/>
  <c r="L11" i="28"/>
  <c r="V11" i="28"/>
  <c r="L15" i="28"/>
  <c r="V15" i="28"/>
  <c r="L19" i="28"/>
  <c r="V19" i="28"/>
  <c r="L9" i="28"/>
  <c r="L13" i="28"/>
  <c r="L17" i="28"/>
  <c r="Q2" i="28"/>
  <c r="L8" i="28"/>
  <c r="L10" i="28"/>
  <c r="V10" i="28"/>
  <c r="L14" i="28"/>
  <c r="V14" i="28"/>
  <c r="L18" i="28"/>
  <c r="V18" i="28"/>
  <c r="L22" i="28"/>
  <c r="Q4" i="28" l="1"/>
  <c r="Q5" i="28" l="1"/>
  <c r="Q6" i="28" l="1"/>
  <c r="A35" i="9"/>
  <c r="A36" i="9" s="1"/>
  <c r="A37" i="9" s="1"/>
  <c r="A38" i="9" s="1"/>
  <c r="A39" i="9" s="1"/>
  <c r="A40" i="9" s="1"/>
  <c r="A41" i="9" s="1"/>
  <c r="A42" i="9" s="1"/>
  <c r="A4" i="9"/>
  <c r="A5" i="9" s="1"/>
  <c r="A6" i="9" s="1"/>
  <c r="A7" i="9" s="1"/>
  <c r="A8" i="9" s="1"/>
  <c r="A9" i="9" s="1"/>
  <c r="A10" i="9" s="1"/>
  <c r="A11" i="9" s="1"/>
  <c r="A12" i="9" s="1"/>
  <c r="A13" i="9" s="1"/>
  <c r="A14" i="9" s="1"/>
  <c r="A15" i="9" s="1"/>
  <c r="A16" i="9" s="1"/>
  <c r="A17" i="9" s="1"/>
  <c r="A18" i="9" s="1"/>
  <c r="A19" i="9" s="1"/>
  <c r="A20" i="9" s="1"/>
  <c r="A21" i="9" s="1"/>
  <c r="A22" i="9" s="1"/>
  <c r="A23" i="9" s="1"/>
  <c r="A24" i="9" s="1"/>
  <c r="A25" i="9" s="1"/>
  <c r="A26" i="9" s="1"/>
  <c r="A27" i="9" s="1"/>
  <c r="Q7" i="28" l="1"/>
  <c r="Q8" i="28" l="1"/>
  <c r="Q9" i="28" l="1"/>
  <c r="Q10" i="28" l="1"/>
  <c r="Q11" i="28" l="1"/>
  <c r="Q12" i="28" l="1"/>
  <c r="Q13" i="28" l="1"/>
  <c r="Q14" i="28" l="1"/>
  <c r="Q15" i="28" l="1"/>
  <c r="Q16" i="28" l="1"/>
  <c r="Q17" i="28" l="1"/>
  <c r="Q18" i="28" l="1"/>
  <c r="Q19" i="28" l="1"/>
  <c r="Q20" i="28" l="1"/>
  <c r="Q21" i="28" l="1"/>
  <c r="Q22" i="28"/>
  <c r="D49" i="9" l="1"/>
  <c r="E17" i="28" l="1"/>
  <c r="G17" i="28" s="1"/>
  <c r="AB17" i="28" s="1"/>
  <c r="E10" i="28"/>
  <c r="G10" i="28" s="1"/>
  <c r="AB10" i="28" s="1"/>
  <c r="E6" i="28"/>
  <c r="G6" i="28" s="1"/>
  <c r="AB6" i="28" s="1"/>
  <c r="E7" i="28"/>
  <c r="G7" i="28" s="1"/>
  <c r="E13" i="28"/>
  <c r="G13" i="28" s="1"/>
  <c r="AB13" i="28" s="1"/>
  <c r="E20" i="28"/>
  <c r="G20" i="28" s="1"/>
  <c r="AB20" i="28" s="1"/>
  <c r="E18" i="28"/>
  <c r="G18" i="28" s="1"/>
  <c r="AB18" i="28" s="1"/>
  <c r="E4" i="28"/>
  <c r="G4" i="28" s="1"/>
  <c r="AB4" i="28" s="1"/>
  <c r="E23" i="28"/>
  <c r="G23" i="28" s="1"/>
  <c r="AB23" i="28" s="1"/>
  <c r="E15" i="28"/>
  <c r="G15" i="28" s="1"/>
  <c r="AB15" i="28" s="1"/>
  <c r="E14" i="28"/>
  <c r="G14" i="28" s="1"/>
  <c r="AB14" i="28" s="1"/>
  <c r="E22" i="28"/>
  <c r="G22" i="28" s="1"/>
  <c r="AB22" i="28" s="1"/>
  <c r="E26" i="28"/>
  <c r="G26" i="28" s="1"/>
  <c r="AB26" i="28" s="1"/>
  <c r="E19" i="28"/>
  <c r="G19" i="28" s="1"/>
  <c r="AB19" i="28" s="1"/>
  <c r="E12" i="28"/>
  <c r="G12" i="28" s="1"/>
  <c r="AB12" i="28" s="1"/>
  <c r="E25" i="28"/>
  <c r="G25" i="28" s="1"/>
  <c r="AB25" i="28" s="1"/>
  <c r="E11" i="28"/>
  <c r="G11" i="28" s="1"/>
  <c r="AB11" i="28" s="1"/>
  <c r="E5" i="28"/>
  <c r="G5" i="28" s="1"/>
  <c r="AB5" i="28" s="1"/>
  <c r="E8" i="28"/>
  <c r="G8" i="28" s="1"/>
  <c r="AB8" i="28" s="1"/>
  <c r="E21" i="28"/>
  <c r="G21" i="28" s="1"/>
  <c r="AB21" i="28" s="1"/>
  <c r="E3" i="28"/>
  <c r="G3" i="28" s="1"/>
  <c r="AB3" i="28" s="1"/>
  <c r="E16" i="28"/>
  <c r="G16" i="28" s="1"/>
  <c r="AB16" i="28" s="1"/>
  <c r="E2" i="28"/>
  <c r="G2" i="28" s="1"/>
  <c r="AB2" i="28" s="1"/>
  <c r="E24" i="28"/>
  <c r="G24" i="28" s="1"/>
  <c r="AB24" i="28" s="1"/>
  <c r="E9" i="28"/>
  <c r="G9" i="28" s="1"/>
  <c r="AB9" i="28" s="1"/>
  <c r="AB7" i="28" l="1"/>
  <c r="G8" i="9" s="1"/>
  <c r="AC18" i="28"/>
  <c r="G19" i="9"/>
  <c r="G10" i="9"/>
  <c r="AC9" i="28"/>
  <c r="G24" i="9"/>
  <c r="AC23" i="28"/>
  <c r="AC8" i="28"/>
  <c r="G9" i="9"/>
  <c r="G20" i="9"/>
  <c r="AC19" i="28"/>
  <c r="AC14" i="28"/>
  <c r="G15" i="9"/>
  <c r="AC4" i="28"/>
  <c r="G5" i="9"/>
  <c r="AC22" i="28"/>
  <c r="G23" i="9"/>
  <c r="AC2" i="28"/>
  <c r="G3" i="9"/>
  <c r="AC11" i="28"/>
  <c r="G12" i="9"/>
  <c r="G17" i="9"/>
  <c r="AC16" i="28"/>
  <c r="G25" i="9"/>
  <c r="AC24" i="28"/>
  <c r="G4" i="9"/>
  <c r="AC3" i="28"/>
  <c r="G6" i="9"/>
  <c r="AC5" i="28"/>
  <c r="AC25" i="28"/>
  <c r="G26" i="9"/>
  <c r="G27" i="9"/>
  <c r="AC26" i="28"/>
  <c r="AC15" i="28"/>
  <c r="G16" i="9"/>
  <c r="AC13" i="28"/>
  <c r="G14" i="9"/>
  <c r="AC17" i="28"/>
  <c r="G18" i="9"/>
  <c r="G13" i="9"/>
  <c r="AC12" i="28"/>
  <c r="AC6" i="28"/>
  <c r="G7" i="9"/>
  <c r="AC21" i="28"/>
  <c r="G22" i="9"/>
  <c r="AC20" i="28"/>
  <c r="G21" i="9"/>
  <c r="AC10" i="28"/>
  <c r="G11" i="9"/>
  <c r="G29" i="9" l="1"/>
  <c r="AC7" i="28"/>
  <c r="AC28" i="28" s="1"/>
  <c r="G27" i="8" l="1"/>
  <c r="H27" i="8" s="1"/>
  <c r="L27" i="8" s="1"/>
  <c r="G19" i="8"/>
  <c r="H19" i="8" s="1"/>
  <c r="L19" i="8" s="1"/>
  <c r="I18" i="8"/>
  <c r="M18" i="8" s="1"/>
  <c r="D13" i="9" s="1"/>
  <c r="I14" i="8"/>
  <c r="M14" i="8" s="1"/>
  <c r="D9" i="9" s="1"/>
  <c r="I20" i="8"/>
  <c r="M20" i="8" s="1"/>
  <c r="D15" i="9" s="1"/>
  <c r="I21" i="8"/>
  <c r="M21" i="8" s="1"/>
  <c r="D16" i="9" s="1"/>
  <c r="I13" i="8"/>
  <c r="M13" i="8" s="1"/>
  <c r="D8" i="9" s="1"/>
  <c r="I24" i="8"/>
  <c r="M24" i="8" s="1"/>
  <c r="D19" i="9" s="1"/>
  <c r="I10" i="8"/>
  <c r="M10" i="8" s="1"/>
  <c r="D5" i="9" s="1"/>
  <c r="G20" i="8"/>
  <c r="H20" i="8" s="1"/>
  <c r="L20" i="8" s="1"/>
  <c r="N20" i="8" s="1"/>
  <c r="O20" i="8" s="1"/>
  <c r="I15" i="8"/>
  <c r="M15" i="8" s="1"/>
  <c r="D10" i="9" s="1"/>
  <c r="I28" i="8"/>
  <c r="M28" i="8" s="1"/>
  <c r="D23" i="9" s="1"/>
  <c r="I27" i="8"/>
  <c r="M27" i="8" s="1"/>
  <c r="D22" i="9" s="1"/>
  <c r="I23" i="8"/>
  <c r="M23" i="8" s="1"/>
  <c r="D18" i="9" s="1"/>
  <c r="I31" i="8"/>
  <c r="M31" i="8" s="1"/>
  <c r="D26" i="9" s="1"/>
  <c r="I30" i="8"/>
  <c r="M30" i="8" s="1"/>
  <c r="D25" i="9" s="1"/>
  <c r="G25" i="8"/>
  <c r="H25" i="8" s="1"/>
  <c r="L25" i="8" s="1"/>
  <c r="I8" i="8"/>
  <c r="M8" i="8" s="1"/>
  <c r="D3" i="9" s="1"/>
  <c r="D29" i="9" s="1"/>
  <c r="I29" i="8"/>
  <c r="M29" i="8" s="1"/>
  <c r="D24" i="9" s="1"/>
  <c r="I25" i="8"/>
  <c r="M25" i="8" s="1"/>
  <c r="D20" i="9" s="1"/>
  <c r="I26" i="8"/>
  <c r="M26" i="8"/>
  <c r="D21" i="9" s="1"/>
  <c r="I12" i="8"/>
  <c r="M12" i="8" s="1"/>
  <c r="D7" i="9" s="1"/>
  <c r="I9" i="8"/>
  <c r="M9" i="8" s="1"/>
  <c r="D4" i="9" s="1"/>
  <c r="G26" i="8"/>
  <c r="H26" i="8" s="1"/>
  <c r="L26" i="8" s="1"/>
  <c r="G10" i="8"/>
  <c r="H10" i="8" s="1"/>
  <c r="L10" i="8" s="1"/>
  <c r="C5" i="9" s="1"/>
  <c r="I19" i="8"/>
  <c r="M19" i="8" s="1"/>
  <c r="D14" i="9" s="1"/>
  <c r="G14" i="8"/>
  <c r="H14" i="8" s="1"/>
  <c r="L14" i="8" s="1"/>
  <c r="I11" i="8"/>
  <c r="M11" i="8" s="1"/>
  <c r="D6" i="9" s="1"/>
  <c r="I16" i="8"/>
  <c r="M16" i="8" s="1"/>
  <c r="D11" i="9" s="1"/>
  <c r="G28" i="8"/>
  <c r="H28" i="8"/>
  <c r="L28" i="8" s="1"/>
  <c r="G32" i="8"/>
  <c r="H32" i="8" s="1"/>
  <c r="L32" i="8" s="1"/>
  <c r="G16" i="8"/>
  <c r="H16" i="8" s="1"/>
  <c r="L16" i="8" s="1"/>
  <c r="I22" i="8"/>
  <c r="M22" i="8" s="1"/>
  <c r="D17" i="9" s="1"/>
  <c r="I17" i="8"/>
  <c r="M17" i="8" s="1"/>
  <c r="D12" i="9" s="1"/>
  <c r="G15" i="8"/>
  <c r="H15" i="8" s="1"/>
  <c r="L15" i="8" s="1"/>
  <c r="C10" i="9" s="1"/>
  <c r="G29" i="8"/>
  <c r="H29" i="8" s="1"/>
  <c r="L29" i="8" s="1"/>
  <c r="N29" i="8" s="1"/>
  <c r="O29" i="8" s="1"/>
  <c r="G30" i="8"/>
  <c r="H30" i="8"/>
  <c r="L30" i="8" s="1"/>
  <c r="G21" i="8"/>
  <c r="H21" i="8" s="1"/>
  <c r="L21" i="8" s="1"/>
  <c r="G17" i="8"/>
  <c r="H17" i="8" s="1"/>
  <c r="L17" i="8" s="1"/>
  <c r="G13" i="8"/>
  <c r="H13" i="8" s="1"/>
  <c r="L13" i="8" s="1"/>
  <c r="G8" i="8"/>
  <c r="H8" i="8" s="1"/>
  <c r="L8" i="8" s="1"/>
  <c r="I32" i="8"/>
  <c r="M32" i="8" s="1"/>
  <c r="D27" i="9" s="1"/>
  <c r="G31" i="8"/>
  <c r="H31" i="8" s="1"/>
  <c r="L31" i="8" s="1"/>
  <c r="C26" i="9" s="1"/>
  <c r="G11" i="8"/>
  <c r="H11" i="8" s="1"/>
  <c r="L11" i="8" s="1"/>
  <c r="G23" i="8"/>
  <c r="H23" i="8" s="1"/>
  <c r="L23" i="8" s="1"/>
  <c r="G24" i="8"/>
  <c r="H24" i="8" s="1"/>
  <c r="L24" i="8" s="1"/>
  <c r="G9" i="8"/>
  <c r="H9" i="8" s="1"/>
  <c r="L9" i="8" s="1"/>
  <c r="G18" i="8"/>
  <c r="H18" i="8"/>
  <c r="L18" i="8" s="1"/>
  <c r="C13" i="9" s="1"/>
  <c r="G22" i="8"/>
  <c r="H22" i="8" s="1"/>
  <c r="L22" i="8" s="1"/>
  <c r="G12" i="8"/>
  <c r="H12" i="8" s="1"/>
  <c r="L12" i="8" s="1"/>
  <c r="C7" i="9" s="1"/>
  <c r="N14" i="8" l="1"/>
  <c r="O14" i="8" s="1"/>
  <c r="N28" i="8"/>
  <c r="O28" i="8" s="1"/>
  <c r="N16" i="8"/>
  <c r="O16" i="8" s="1"/>
  <c r="C11" i="9"/>
  <c r="N30" i="8"/>
  <c r="O30" i="8" s="1"/>
  <c r="C25" i="9"/>
  <c r="C3" i="9"/>
  <c r="N8" i="8"/>
  <c r="O8" i="8" s="1"/>
  <c r="O34" i="8" s="1"/>
  <c r="N32" i="8"/>
  <c r="O32" i="8" s="1"/>
  <c r="C27" i="9"/>
  <c r="C16" i="9"/>
  <c r="N21" i="8"/>
  <c r="O21" i="8" s="1"/>
  <c r="C20" i="9"/>
  <c r="N25" i="8"/>
  <c r="O25" i="8" s="1"/>
  <c r="N19" i="8"/>
  <c r="O19" i="8" s="1"/>
  <c r="C14" i="9"/>
  <c r="N24" i="8"/>
  <c r="O24" i="8" s="1"/>
  <c r="C19" i="9"/>
  <c r="N17" i="8"/>
  <c r="O17" i="8" s="1"/>
  <c r="C12" i="9"/>
  <c r="N18" i="8"/>
  <c r="O18" i="8" s="1"/>
  <c r="N23" i="8"/>
  <c r="O23" i="8" s="1"/>
  <c r="C18" i="9"/>
  <c r="N31" i="8"/>
  <c r="O31" i="8" s="1"/>
  <c r="N13" i="8"/>
  <c r="O13" i="8" s="1"/>
  <c r="C8" i="9"/>
  <c r="N15" i="8"/>
  <c r="O15" i="8" s="1"/>
  <c r="C24" i="9"/>
  <c r="N22" i="8"/>
  <c r="O22" i="8" s="1"/>
  <c r="C17" i="9"/>
  <c r="N11" i="8"/>
  <c r="O11" i="8" s="1"/>
  <c r="C6" i="9"/>
  <c r="C4" i="9"/>
  <c r="N9" i="8"/>
  <c r="O9" i="8" s="1"/>
  <c r="N10" i="8"/>
  <c r="O10" i="8" s="1"/>
  <c r="C21" i="9"/>
  <c r="N26" i="8"/>
  <c r="O26" i="8" s="1"/>
  <c r="C23" i="9"/>
  <c r="N12" i="8"/>
  <c r="O12" i="8" s="1"/>
  <c r="C9" i="9"/>
  <c r="C22" i="9"/>
  <c r="N27" i="8"/>
  <c r="O27" i="8" s="1"/>
  <c r="C15" i="9"/>
  <c r="C29" i="9" l="1"/>
  <c r="I3" i="9"/>
  <c r="J3" i="9" l="1"/>
  <c r="E31" i="32" l="1"/>
  <c r="E13" i="32"/>
  <c r="F10" i="9"/>
  <c r="I10" i="9" s="1"/>
  <c r="J10" i="9" s="1"/>
  <c r="F15" i="9"/>
  <c r="I15" i="9" s="1"/>
  <c r="J15" i="9" s="1"/>
  <c r="E18" i="32"/>
  <c r="E10" i="32"/>
  <c r="F7" i="9"/>
  <c r="I7" i="9" s="1"/>
  <c r="J7" i="9" s="1"/>
  <c r="F14" i="9"/>
  <c r="I14" i="9" s="1"/>
  <c r="J14" i="9" s="1"/>
  <c r="E17" i="32"/>
  <c r="F20" i="9"/>
  <c r="I20" i="9" s="1"/>
  <c r="J20" i="9" s="1"/>
  <c r="E23" i="32"/>
  <c r="F25" i="9"/>
  <c r="I25" i="9" s="1"/>
  <c r="J25" i="9" s="1"/>
  <c r="E28" i="32"/>
  <c r="E9" i="32"/>
  <c r="F6" i="9"/>
  <c r="I6" i="9" s="1"/>
  <c r="J6" i="9" s="1"/>
  <c r="E14" i="32"/>
  <c r="F11" i="9"/>
  <c r="I11" i="9" s="1"/>
  <c r="J11" i="9" s="1"/>
  <c r="F18" i="9"/>
  <c r="I18" i="9" s="1"/>
  <c r="J18" i="9" s="1"/>
  <c r="E21" i="32"/>
  <c r="F22" i="9"/>
  <c r="I22" i="9" s="1"/>
  <c r="J22" i="9" s="1"/>
  <c r="E25" i="32"/>
  <c r="E27" i="32"/>
  <c r="F24" i="9"/>
  <c r="I24" i="9" s="1"/>
  <c r="J24" i="9" s="1"/>
  <c r="F12" i="9"/>
  <c r="I12" i="9" s="1"/>
  <c r="J12" i="9" s="1"/>
  <c r="E15" i="32"/>
  <c r="F17" i="9"/>
  <c r="I17" i="9" s="1"/>
  <c r="J17" i="9" s="1"/>
  <c r="E20" i="32"/>
  <c r="E22" i="32"/>
  <c r="F19" i="9"/>
  <c r="I19" i="9" s="1"/>
  <c r="J19" i="9" s="1"/>
  <c r="E11" i="32"/>
  <c r="F8" i="9"/>
  <c r="I8" i="9" s="1"/>
  <c r="J8" i="9" s="1"/>
  <c r="E29" i="32"/>
  <c r="F26" i="9"/>
  <c r="I26" i="9" s="1"/>
  <c r="J26" i="9" s="1"/>
  <c r="F21" i="9"/>
  <c r="I21" i="9" s="1"/>
  <c r="J21" i="9" s="1"/>
  <c r="E24" i="32"/>
  <c r="E16" i="32"/>
  <c r="F13" i="9"/>
  <c r="I13" i="9" s="1"/>
  <c r="J13" i="9" s="1"/>
  <c r="E12" i="32"/>
  <c r="F9" i="9"/>
  <c r="I9" i="9" s="1"/>
  <c r="J9" i="9" s="1"/>
  <c r="E8" i="32"/>
  <c r="F5" i="9"/>
  <c r="I5" i="9" s="1"/>
  <c r="J5" i="9" s="1"/>
  <c r="F23" i="9"/>
  <c r="I23" i="9" s="1"/>
  <c r="J23" i="9" s="1"/>
  <c r="E26" i="32"/>
  <c r="E19" i="32"/>
  <c r="F16" i="9"/>
  <c r="I16" i="9" s="1"/>
  <c r="J16" i="9" s="1"/>
  <c r="F27" i="9"/>
  <c r="I27" i="9" s="1"/>
  <c r="J27" i="9" s="1"/>
  <c r="E30" i="32"/>
  <c r="E7" i="32" l="1"/>
  <c r="E33" i="32" s="1"/>
  <c r="F4" i="9"/>
  <c r="F29" i="9" l="1"/>
  <c r="I4" i="9"/>
  <c r="J4" i="9" l="1"/>
  <c r="J29" i="9" s="1"/>
  <c r="D48" i="9" s="1"/>
  <c r="I29" i="9"/>
  <c r="D50" i="9" l="1"/>
  <c r="D51" i="9"/>
</calcChain>
</file>

<file path=xl/sharedStrings.xml><?xml version="1.0" encoding="utf-8"?>
<sst xmlns="http://schemas.openxmlformats.org/spreadsheetml/2006/main" count="136" uniqueCount="116">
  <si>
    <t>Year</t>
  </si>
  <si>
    <t>FY</t>
  </si>
  <si>
    <t>Years</t>
  </si>
  <si>
    <t>Costs</t>
  </si>
  <si>
    <t>Period</t>
  </si>
  <si>
    <t>Term</t>
  </si>
  <si>
    <t>Truck Delay 
Reduction ($)</t>
  </si>
  <si>
    <t>Total Delay
 Reduction ($)</t>
  </si>
  <si>
    <t>COST BENEFIT ANALYSIS SUMMARY</t>
  </si>
  <si>
    <t>Car Delay Reduction 
(Veh-Hr)</t>
  </si>
  <si>
    <t>Truck Delay Reduction
 (Veh-Hr)</t>
  </si>
  <si>
    <t>Value of Time</t>
  </si>
  <si>
    <t>Local All Purpose Travel</t>
  </si>
  <si>
    <t>Truck Drivers</t>
  </si>
  <si>
    <t>Value of Non-CO2 Emissions</t>
  </si>
  <si>
    <t>Volatile Organic Compounds (VOCs)</t>
  </si>
  <si>
    <t>Nitrogen oxides (Nox)</t>
  </si>
  <si>
    <t>Particulate matter (PM)</t>
  </si>
  <si>
    <t>Sulfur dioxide (SOx)</t>
  </si>
  <si>
    <t>7% Discount</t>
  </si>
  <si>
    <t>NPV Total</t>
  </si>
  <si>
    <t>Car Delay Reduction Value (FV)</t>
  </si>
  <si>
    <t>Safety Benefit (FV)</t>
  </si>
  <si>
    <t>Construction Costs</t>
  </si>
  <si>
    <t>Delay Reduction Analyses</t>
  </si>
  <si>
    <t>VOT Truck***</t>
  </si>
  <si>
    <t>VOT Car***</t>
  </si>
  <si>
    <t>Vehicle Operating Cost Reduction Benefits (FV)</t>
  </si>
  <si>
    <t>Vehicle Operating Cost Reduction (PV) (7%)</t>
  </si>
  <si>
    <t>Benefits</t>
  </si>
  <si>
    <t>Countermeasures Evaluated:</t>
  </si>
  <si>
    <t>Safety Benefit Combined (FVt)</t>
  </si>
  <si>
    <t>Safety Benefit For Improvements Summary</t>
  </si>
  <si>
    <t>Safety Benefit Combined (PVt) (7%)</t>
  </si>
  <si>
    <t>VOC Value*</t>
  </si>
  <si>
    <t>VOC Reduction Valuation (FV)</t>
  </si>
  <si>
    <t>NOx Value*</t>
  </si>
  <si>
    <t>NOx Reduction Valuation (FV)</t>
  </si>
  <si>
    <t>PM Value*</t>
  </si>
  <si>
    <t>PM Reduction Valuation (FV)</t>
  </si>
  <si>
    <t>SOx Value*</t>
  </si>
  <si>
    <t>SOx Reduction Valuation (FV)</t>
  </si>
  <si>
    <t>Total Emissions Reduction Valuation (FV)</t>
  </si>
  <si>
    <t>Total Emissions Reduction Valuation (PV) (7%)</t>
  </si>
  <si>
    <t>Project Benefits</t>
  </si>
  <si>
    <t>Project Cost</t>
  </si>
  <si>
    <t>"No Build" Car
VHT****</t>
  </si>
  <si>
    <t>"No Build" Truck
VHT****</t>
  </si>
  <si>
    <t>"Build"Car VHT ****</t>
  </si>
  <si>
    <t>"Build" Truck VHT ****</t>
  </si>
  <si>
    <t>**** Values from Ohio Statewide Travel Demand Model</t>
  </si>
  <si>
    <t>Unit: 'short ton'</t>
  </si>
  <si>
    <t>Vehicle Type</t>
  </si>
  <si>
    <t>Truck</t>
  </si>
  <si>
    <t>Passenger</t>
  </si>
  <si>
    <t>Occupancy*</t>
  </si>
  <si>
    <t>Passenger Delay 
Reduction ($)</t>
  </si>
  <si>
    <t>Passenger Delay Reduction**</t>
  </si>
  <si>
    <t>** Passenger Delay Reduction is Car Delay reduction adjusted for vehicle occupancy (Car Delay * Occupancy)</t>
  </si>
  <si>
    <t>Base Year of Nominal Dollar</t>
  </si>
  <si>
    <t>Emissions Reduction Benefits (FV)</t>
  </si>
  <si>
    <t>FV Total Benefits</t>
  </si>
  <si>
    <t>Public Expenditures</t>
  </si>
  <si>
    <t>Private Expenditures</t>
  </si>
  <si>
    <t>Total</t>
  </si>
  <si>
    <t>"No Build"
VOCs **</t>
  </si>
  <si>
    <t>"Build" 
VOCs **</t>
  </si>
  <si>
    <t xml:space="preserve">VOC Reduction </t>
  </si>
  <si>
    <t>"No Build"
NOx  **</t>
  </si>
  <si>
    <t>"Build" 
NOx  **</t>
  </si>
  <si>
    <t xml:space="preserve">NOx Reduction </t>
  </si>
  <si>
    <t>"No Build" PM  **</t>
  </si>
  <si>
    <t>"Build" PM **</t>
  </si>
  <si>
    <t>PM Reduction</t>
  </si>
  <si>
    <t>"No Build"
SOx **</t>
  </si>
  <si>
    <t>"Build" 
SOx  **</t>
  </si>
  <si>
    <t xml:space="preserve">SOx Reduction </t>
  </si>
  <si>
    <t>Construction Costs (Public)</t>
  </si>
  <si>
    <t>Construction Costs (Private)</t>
  </si>
  <si>
    <t>Operations and Maintenance Costs (Build)</t>
  </si>
  <si>
    <t>Operations and Maintenance Costs (No Build)</t>
  </si>
  <si>
    <t>2. Crashes were then evaluated as to whether or not it would be addressed by a planned countermeasure in the “Build” scenario.</t>
  </si>
  <si>
    <t>3. Crash Reduction Factors</t>
  </si>
  <si>
    <t>Multiplier to Adjust to $2017</t>
  </si>
  <si>
    <t>Cost in $2017</t>
  </si>
  <si>
    <t>2017*</t>
  </si>
  <si>
    <t>* Per the Benefit-Cost Analysis Guidance for BUILD and INFRA Applications</t>
  </si>
  <si>
    <t>** Values in 2017 dollars, from Ohio Statewide Travel Demand Model</t>
  </si>
  <si>
    <t>2017 (Short ton)</t>
  </si>
  <si>
    <t>Multiplier to Adjust to Real $2017</t>
  </si>
  <si>
    <t>Social cost of Carbon</t>
  </si>
  <si>
    <t>SCC ($2017)</t>
  </si>
  <si>
    <t xml:space="preserve">Trucks Delay Reduction Value (FV) </t>
  </si>
  <si>
    <t>No Build Minus Build Operations and Maintenance Costs</t>
  </si>
  <si>
    <t>Operations and Maintenance</t>
  </si>
  <si>
    <t xml:space="preserve">Notes: </t>
  </si>
  <si>
    <t>Cell colors correspond to the below tabs.</t>
  </si>
  <si>
    <t>Operations and Maintenance cost is shown in the benefits per BCA webinar to calculate benefit-cost ratio</t>
  </si>
  <si>
    <t>Net Present Value</t>
  </si>
  <si>
    <t>Benefit-Cost Ratio</t>
  </si>
  <si>
    <t>PV Benefit (7%)</t>
  </si>
  <si>
    <t>PV Cost (7%)</t>
  </si>
  <si>
    <t>From the Benefit-Cost Analysis Guidance for BUILD and INFRA Applications</t>
  </si>
  <si>
    <t xml:space="preserve">CO2 Reduction </t>
  </si>
  <si>
    <t>CO2 Value*</t>
  </si>
  <si>
    <t>CO2 Reduction Valuation (FV)</t>
  </si>
  <si>
    <t>"No Build"
CO2 ***</t>
  </si>
  <si>
    <t>"Build" 
CO2  ***</t>
  </si>
  <si>
    <t>** "No Build" and "Build" emissions from Ohio Statewide Travel Demand Model in short tons</t>
  </si>
  <si>
    <t>*** "No Build" and "Build" emissions from Ohio Statewide Travel Demand Model in metric tons</t>
  </si>
  <si>
    <t>"No Build" Operating Cost**</t>
  </si>
  <si>
    <t>"Build"  Operating Cost**</t>
  </si>
  <si>
    <t xml:space="preserve">Operating Cost Reduction** </t>
  </si>
  <si>
    <t>(2014-2018 Crash Data)</t>
  </si>
  <si>
    <t>1. Staff collected police crash reports occurring in the corridor between 2014 and 2018</t>
  </si>
  <si>
    <t>Reduce CMV Crashes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</si>
</sst>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5" formatCode="&quot;$&quot;#,##0_);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_(&quot;$&quot;* #,##0_);_(&quot;$&quot;* \(#,##0\);_(&quot;$&quot;* &quot;-&quot;??_);_(@_)"/>
    <numFmt numFmtId="166" formatCode="&quot;$&quot;#,##0"/>
    <numFmt numFmtId="167" formatCode="#,##0.0000_);\(#,##0.0000\)"/>
  </numFmts>
  <fonts count="56" x14ac:knownFonts="1">
    <font>
      <sz val="10"/>
      <name val="Verdana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Verdana"/>
      <family val="2"/>
    </font>
    <font>
      <b/>
      <sz val="10"/>
      <name val="Verdana"/>
      <family val="2"/>
    </font>
    <font>
      <b/>
      <sz val="14"/>
      <name val="Verdana"/>
      <family val="2"/>
    </font>
    <font>
      <sz val="10"/>
      <name val="Verdana"/>
      <family val="2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Verdana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rgb="FF000000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b/>
      <sz val="18"/>
      <color theme="3"/>
      <name val="Cambria"/>
      <family val="2"/>
      <scheme val="major"/>
    </font>
    <font>
      <sz val="12"/>
      <name val="Arial"/>
      <family val="2"/>
    </font>
    <font>
      <sz val="12"/>
      <name val="Arial"/>
      <family val="2"/>
    </font>
    <font>
      <b/>
      <sz val="12"/>
      <name val="Verdana"/>
      <family val="2"/>
    </font>
  </fonts>
  <fills count="4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0000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rgb="FFFFC000"/>
        <bgColor rgb="FF000000"/>
      </patternFill>
    </fill>
    <fill>
      <patternFill patternType="solid">
        <fgColor rgb="FFDCE6F1"/>
        <bgColor rgb="FF000000"/>
      </patternFill>
    </fill>
    <fill>
      <patternFill patternType="solid">
        <fgColor theme="3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8" tint="0.39997558519241921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01">
    <xf numFmtId="0" fontId="0" fillId="0" borderId="0"/>
    <xf numFmtId="44" fontId="26" fillId="0" borderId="0" applyFont="0" applyFill="0" applyBorder="0" applyAlignment="0" applyProtection="0"/>
    <xf numFmtId="0" fontId="23" fillId="0" borderId="0"/>
    <xf numFmtId="0" fontId="22" fillId="0" borderId="0"/>
    <xf numFmtId="44" fontId="22" fillId="0" borderId="0" applyFont="0" applyFill="0" applyBorder="0" applyAlignment="0" applyProtection="0"/>
    <xf numFmtId="0" fontId="20" fillId="0" borderId="0"/>
    <xf numFmtId="9" fontId="20" fillId="0" borderId="0" applyFont="0" applyFill="0" applyBorder="0" applyAlignment="0" applyProtection="0"/>
    <xf numFmtId="0" fontId="19" fillId="0" borderId="0"/>
    <xf numFmtId="9" fontId="19" fillId="0" borderId="0" applyFont="0" applyFill="0" applyBorder="0" applyAlignment="0" applyProtection="0"/>
    <xf numFmtId="0" fontId="18" fillId="0" borderId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0" fontId="30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30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0"/>
    <xf numFmtId="0" fontId="46" fillId="0" borderId="0"/>
    <xf numFmtId="0" fontId="47" fillId="0" borderId="0" applyNumberFormat="0" applyFill="0" applyBorder="0" applyAlignment="0" applyProtection="0"/>
    <xf numFmtId="0" fontId="17" fillId="0" borderId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33" borderId="0" applyNumberFormat="0" applyBorder="0" applyAlignment="0" applyProtection="0"/>
    <xf numFmtId="0" fontId="44" fillId="14" borderId="0" applyNumberFormat="0" applyBorder="0" applyAlignment="0" applyProtection="0"/>
    <xf numFmtId="0" fontId="44" fillId="18" borderId="0" applyNumberFormat="0" applyBorder="0" applyAlignment="0" applyProtection="0"/>
    <xf numFmtId="0" fontId="44" fillId="22" borderId="0" applyNumberFormat="0" applyBorder="0" applyAlignment="0" applyProtection="0"/>
    <xf numFmtId="0" fontId="44" fillId="26" borderId="0" applyNumberFormat="0" applyBorder="0" applyAlignment="0" applyProtection="0"/>
    <xf numFmtId="0" fontId="44" fillId="30" borderId="0" applyNumberFormat="0" applyBorder="0" applyAlignment="0" applyProtection="0"/>
    <xf numFmtId="0" fontId="44" fillId="34" borderId="0" applyNumberFormat="0" applyBorder="0" applyAlignment="0" applyProtection="0"/>
    <xf numFmtId="0" fontId="44" fillId="11" borderId="0" applyNumberFormat="0" applyBorder="0" applyAlignment="0" applyProtection="0"/>
    <xf numFmtId="0" fontId="44" fillId="15" borderId="0" applyNumberFormat="0" applyBorder="0" applyAlignment="0" applyProtection="0"/>
    <xf numFmtId="0" fontId="44" fillId="19" borderId="0" applyNumberFormat="0" applyBorder="0" applyAlignment="0" applyProtection="0"/>
    <xf numFmtId="0" fontId="44" fillId="23" borderId="0" applyNumberFormat="0" applyBorder="0" applyAlignment="0" applyProtection="0"/>
    <xf numFmtId="0" fontId="44" fillId="27" borderId="0" applyNumberFormat="0" applyBorder="0" applyAlignment="0" applyProtection="0"/>
    <xf numFmtId="0" fontId="44" fillId="31" borderId="0" applyNumberFormat="0" applyBorder="0" applyAlignment="0" applyProtection="0"/>
    <xf numFmtId="0" fontId="35" fillId="5" borderId="0" applyNumberFormat="0" applyBorder="0" applyAlignment="0" applyProtection="0"/>
    <xf numFmtId="0" fontId="39" fillId="8" borderId="6" applyNumberFormat="0" applyAlignment="0" applyProtection="0"/>
    <xf numFmtId="0" fontId="41" fillId="9" borderId="9" applyNumberFormat="0" applyAlignment="0" applyProtection="0"/>
    <xf numFmtId="43" fontId="45" fillId="0" borderId="0" applyFont="0" applyFill="0" applyBorder="0" applyAlignment="0" applyProtection="0"/>
    <xf numFmtId="3" fontId="45" fillId="36" borderId="0" applyFont="0" applyFill="0" applyBorder="0" applyAlignment="0" applyProtection="0"/>
    <xf numFmtId="3" fontId="45" fillId="36" borderId="0" applyFont="0" applyFill="0" applyBorder="0" applyAlignment="0" applyProtection="0"/>
    <xf numFmtId="5" fontId="45" fillId="36" borderId="0" applyFont="0" applyFill="0" applyBorder="0" applyAlignment="0" applyProtection="0"/>
    <xf numFmtId="5" fontId="45" fillId="36" borderId="0" applyFont="0" applyFill="0" applyBorder="0" applyAlignment="0" applyProtection="0"/>
    <xf numFmtId="0" fontId="45" fillId="36" borderId="0" applyFont="0" applyFill="0" applyBorder="0" applyAlignment="0" applyProtection="0"/>
    <xf numFmtId="0" fontId="45" fillId="36" borderId="0" applyFont="0" applyFill="0" applyBorder="0" applyAlignment="0" applyProtection="0"/>
    <xf numFmtId="0" fontId="43" fillId="0" borderId="0" applyNumberFormat="0" applyFill="0" applyBorder="0" applyAlignment="0" applyProtection="0"/>
    <xf numFmtId="2" fontId="45" fillId="36" borderId="0" applyFont="0" applyFill="0" applyBorder="0" applyAlignment="0" applyProtection="0"/>
    <xf numFmtId="2" fontId="45" fillId="36" borderId="0" applyFont="0" applyFill="0" applyBorder="0" applyAlignment="0" applyProtection="0"/>
    <xf numFmtId="0" fontId="34" fillId="4" borderId="0" applyNumberFormat="0" applyBorder="0" applyAlignment="0" applyProtection="0"/>
    <xf numFmtId="0" fontId="31" fillId="0" borderId="3" applyNumberFormat="0" applyFill="0" applyAlignment="0" applyProtection="0"/>
    <xf numFmtId="0" fontId="32" fillId="0" borderId="4" applyNumberFormat="0" applyFill="0" applyAlignment="0" applyProtection="0"/>
    <xf numFmtId="0" fontId="33" fillId="0" borderId="5" applyNumberFormat="0" applyFill="0" applyAlignment="0" applyProtection="0"/>
    <xf numFmtId="0" fontId="33" fillId="0" borderId="0" applyNumberFormat="0" applyFill="0" applyBorder="0" applyAlignment="0" applyProtection="0"/>
    <xf numFmtId="0" fontId="37" fillId="7" borderId="6" applyNumberFormat="0" applyAlignment="0" applyProtection="0"/>
    <xf numFmtId="0" fontId="40" fillId="0" borderId="8" applyNumberFormat="0" applyFill="0" applyAlignment="0" applyProtection="0"/>
    <xf numFmtId="0" fontId="36" fillId="6" borderId="0" applyNumberFormat="0" applyBorder="0" applyAlignment="0" applyProtection="0"/>
    <xf numFmtId="0" fontId="45" fillId="0" borderId="0">
      <alignment vertical="top"/>
    </xf>
    <xf numFmtId="0" fontId="17" fillId="10" borderId="10" applyNumberFormat="0" applyFont="0" applyAlignment="0" applyProtection="0"/>
    <xf numFmtId="0" fontId="38" fillId="8" borderId="7" applyNumberFormat="0" applyAlignment="0" applyProtection="0"/>
    <xf numFmtId="0" fontId="27" fillId="0" borderId="11" applyNumberFormat="0" applyFill="0" applyAlignment="0" applyProtection="0"/>
    <xf numFmtId="0" fontId="42" fillId="0" borderId="0" applyNumberFormat="0" applyFill="0" applyBorder="0" applyAlignment="0" applyProtection="0"/>
    <xf numFmtId="0" fontId="50" fillId="0" borderId="0"/>
    <xf numFmtId="0" fontId="15" fillId="0" borderId="0"/>
    <xf numFmtId="0" fontId="45" fillId="0" borderId="0"/>
    <xf numFmtId="0" fontId="15" fillId="12" borderId="0" applyNumberFormat="0" applyBorder="0" applyAlignment="0" applyProtection="0"/>
    <xf numFmtId="0" fontId="15" fillId="16" borderId="0" applyNumberFormat="0" applyBorder="0" applyAlignment="0" applyProtection="0"/>
    <xf numFmtId="0" fontId="15" fillId="20" borderId="0" applyNumberFormat="0" applyBorder="0" applyAlignment="0" applyProtection="0"/>
    <xf numFmtId="0" fontId="15" fillId="24" borderId="0" applyNumberFormat="0" applyBorder="0" applyAlignment="0" applyProtection="0"/>
    <xf numFmtId="0" fontId="15" fillId="28" borderId="0" applyNumberFormat="0" applyBorder="0" applyAlignment="0" applyProtection="0"/>
    <xf numFmtId="0" fontId="15" fillId="32" borderId="0" applyNumberFormat="0" applyBorder="0" applyAlignment="0" applyProtection="0"/>
    <xf numFmtId="0" fontId="15" fillId="13" borderId="0" applyNumberFormat="0" applyBorder="0" applyAlignment="0" applyProtection="0"/>
    <xf numFmtId="0" fontId="15" fillId="17" borderId="0" applyNumberFormat="0" applyBorder="0" applyAlignment="0" applyProtection="0"/>
    <xf numFmtId="0" fontId="15" fillId="21" borderId="0" applyNumberFormat="0" applyBorder="0" applyAlignment="0" applyProtection="0"/>
    <xf numFmtId="0" fontId="15" fillId="25" borderId="0" applyNumberFormat="0" applyBorder="0" applyAlignment="0" applyProtection="0"/>
    <xf numFmtId="0" fontId="15" fillId="29" borderId="0" applyNumberFormat="0" applyBorder="0" applyAlignment="0" applyProtection="0"/>
    <xf numFmtId="0" fontId="15" fillId="33" borderId="0" applyNumberFormat="0" applyBorder="0" applyAlignment="0" applyProtection="0"/>
    <xf numFmtId="44" fontId="45" fillId="0" borderId="0" applyFont="0" applyFill="0" applyBorder="0" applyAlignment="0" applyProtection="0"/>
    <xf numFmtId="44" fontId="45" fillId="0" borderId="0" applyFont="0" applyFill="0" applyBorder="0" applyAlignment="0" applyProtection="0"/>
    <xf numFmtId="0" fontId="15" fillId="0" borderId="0"/>
    <xf numFmtId="0" fontId="15" fillId="10" borderId="10" applyNumberFormat="0" applyFont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0" fontId="15" fillId="0" borderId="0"/>
    <xf numFmtId="0" fontId="15" fillId="0" borderId="0"/>
    <xf numFmtId="0" fontId="15" fillId="12" borderId="0" applyNumberFormat="0" applyBorder="0" applyAlignment="0" applyProtection="0"/>
    <xf numFmtId="0" fontId="15" fillId="16" borderId="0" applyNumberFormat="0" applyBorder="0" applyAlignment="0" applyProtection="0"/>
    <xf numFmtId="0" fontId="15" fillId="20" borderId="0" applyNumberFormat="0" applyBorder="0" applyAlignment="0" applyProtection="0"/>
    <xf numFmtId="0" fontId="15" fillId="24" borderId="0" applyNumberFormat="0" applyBorder="0" applyAlignment="0" applyProtection="0"/>
    <xf numFmtId="0" fontId="15" fillId="28" borderId="0" applyNumberFormat="0" applyBorder="0" applyAlignment="0" applyProtection="0"/>
    <xf numFmtId="0" fontId="15" fillId="32" borderId="0" applyNumberFormat="0" applyBorder="0" applyAlignment="0" applyProtection="0"/>
    <xf numFmtId="0" fontId="15" fillId="13" borderId="0" applyNumberFormat="0" applyBorder="0" applyAlignment="0" applyProtection="0"/>
    <xf numFmtId="0" fontId="15" fillId="17" borderId="0" applyNumberFormat="0" applyBorder="0" applyAlignment="0" applyProtection="0"/>
    <xf numFmtId="0" fontId="15" fillId="21" borderId="0" applyNumberFormat="0" applyBorder="0" applyAlignment="0" applyProtection="0"/>
    <xf numFmtId="0" fontId="15" fillId="25" borderId="0" applyNumberFormat="0" applyBorder="0" applyAlignment="0" applyProtection="0"/>
    <xf numFmtId="0" fontId="15" fillId="29" borderId="0" applyNumberFormat="0" applyBorder="0" applyAlignment="0" applyProtection="0"/>
    <xf numFmtId="0" fontId="15" fillId="33" borderId="0" applyNumberFormat="0" applyBorder="0" applyAlignment="0" applyProtection="0"/>
    <xf numFmtId="0" fontId="15" fillId="0" borderId="0"/>
    <xf numFmtId="0" fontId="15" fillId="10" borderId="10" applyNumberFormat="0" applyFont="0" applyAlignment="0" applyProtection="0"/>
    <xf numFmtId="0" fontId="15" fillId="0" borderId="0"/>
    <xf numFmtId="0" fontId="51" fillId="0" borderId="0" applyNumberFormat="0" applyFill="0" applyBorder="0" applyAlignment="0" applyProtection="0"/>
    <xf numFmtId="0" fontId="15" fillId="0" borderId="0"/>
    <xf numFmtId="0" fontId="15" fillId="12" borderId="0" applyNumberFormat="0" applyBorder="0" applyAlignment="0" applyProtection="0"/>
    <xf numFmtId="0" fontId="15" fillId="16" borderId="0" applyNumberFormat="0" applyBorder="0" applyAlignment="0" applyProtection="0"/>
    <xf numFmtId="0" fontId="15" fillId="20" borderId="0" applyNumberFormat="0" applyBorder="0" applyAlignment="0" applyProtection="0"/>
    <xf numFmtId="0" fontId="15" fillId="24" borderId="0" applyNumberFormat="0" applyBorder="0" applyAlignment="0" applyProtection="0"/>
    <xf numFmtId="0" fontId="15" fillId="28" borderId="0" applyNumberFormat="0" applyBorder="0" applyAlignment="0" applyProtection="0"/>
    <xf numFmtId="0" fontId="15" fillId="32" borderId="0" applyNumberFormat="0" applyBorder="0" applyAlignment="0" applyProtection="0"/>
    <xf numFmtId="0" fontId="15" fillId="13" borderId="0" applyNumberFormat="0" applyBorder="0" applyAlignment="0" applyProtection="0"/>
    <xf numFmtId="0" fontId="15" fillId="17" borderId="0" applyNumberFormat="0" applyBorder="0" applyAlignment="0" applyProtection="0"/>
    <xf numFmtId="0" fontId="15" fillId="21" borderId="0" applyNumberFormat="0" applyBorder="0" applyAlignment="0" applyProtection="0"/>
    <xf numFmtId="0" fontId="15" fillId="25" borderId="0" applyNumberFormat="0" applyBorder="0" applyAlignment="0" applyProtection="0"/>
    <xf numFmtId="0" fontId="15" fillId="29" borderId="0" applyNumberFormat="0" applyBorder="0" applyAlignment="0" applyProtection="0"/>
    <xf numFmtId="0" fontId="15" fillId="33" borderId="0" applyNumberFormat="0" applyBorder="0" applyAlignment="0" applyProtection="0"/>
    <xf numFmtId="0" fontId="15" fillId="0" borderId="0"/>
    <xf numFmtId="0" fontId="15" fillId="10" borderId="10" applyNumberFormat="0" applyFont="0" applyAlignment="0" applyProtection="0"/>
    <xf numFmtId="0" fontId="15" fillId="0" borderId="0"/>
    <xf numFmtId="0" fontId="15" fillId="0" borderId="0"/>
    <xf numFmtId="0" fontId="15" fillId="12" borderId="0" applyNumberFormat="0" applyBorder="0" applyAlignment="0" applyProtection="0"/>
    <xf numFmtId="0" fontId="15" fillId="16" borderId="0" applyNumberFormat="0" applyBorder="0" applyAlignment="0" applyProtection="0"/>
    <xf numFmtId="0" fontId="15" fillId="20" borderId="0" applyNumberFormat="0" applyBorder="0" applyAlignment="0" applyProtection="0"/>
    <xf numFmtId="0" fontId="15" fillId="24" borderId="0" applyNumberFormat="0" applyBorder="0" applyAlignment="0" applyProtection="0"/>
    <xf numFmtId="0" fontId="15" fillId="28" borderId="0" applyNumberFormat="0" applyBorder="0" applyAlignment="0" applyProtection="0"/>
    <xf numFmtId="0" fontId="15" fillId="32" borderId="0" applyNumberFormat="0" applyBorder="0" applyAlignment="0" applyProtection="0"/>
    <xf numFmtId="0" fontId="15" fillId="13" borderId="0" applyNumberFormat="0" applyBorder="0" applyAlignment="0" applyProtection="0"/>
    <xf numFmtId="0" fontId="15" fillId="17" borderId="0" applyNumberFormat="0" applyBorder="0" applyAlignment="0" applyProtection="0"/>
    <xf numFmtId="0" fontId="15" fillId="21" borderId="0" applyNumberFormat="0" applyBorder="0" applyAlignment="0" applyProtection="0"/>
    <xf numFmtId="0" fontId="15" fillId="25" borderId="0" applyNumberFormat="0" applyBorder="0" applyAlignment="0" applyProtection="0"/>
    <xf numFmtId="0" fontId="15" fillId="29" borderId="0" applyNumberFormat="0" applyBorder="0" applyAlignment="0" applyProtection="0"/>
    <xf numFmtId="0" fontId="15" fillId="33" borderId="0" applyNumberFormat="0" applyBorder="0" applyAlignment="0" applyProtection="0"/>
    <xf numFmtId="0" fontId="15" fillId="0" borderId="0"/>
    <xf numFmtId="0" fontId="15" fillId="10" borderId="10" applyNumberFormat="0" applyFont="0" applyAlignment="0" applyProtection="0"/>
    <xf numFmtId="0" fontId="15" fillId="0" borderId="0"/>
    <xf numFmtId="0" fontId="15" fillId="0" borderId="0"/>
    <xf numFmtId="0" fontId="15" fillId="12" borderId="0" applyNumberFormat="0" applyBorder="0" applyAlignment="0" applyProtection="0"/>
    <xf numFmtId="0" fontId="15" fillId="16" borderId="0" applyNumberFormat="0" applyBorder="0" applyAlignment="0" applyProtection="0"/>
    <xf numFmtId="0" fontId="15" fillId="20" borderId="0" applyNumberFormat="0" applyBorder="0" applyAlignment="0" applyProtection="0"/>
    <xf numFmtId="0" fontId="15" fillId="24" borderId="0" applyNumberFormat="0" applyBorder="0" applyAlignment="0" applyProtection="0"/>
    <xf numFmtId="0" fontId="15" fillId="28" borderId="0" applyNumberFormat="0" applyBorder="0" applyAlignment="0" applyProtection="0"/>
    <xf numFmtId="0" fontId="15" fillId="32" borderId="0" applyNumberFormat="0" applyBorder="0" applyAlignment="0" applyProtection="0"/>
    <xf numFmtId="0" fontId="15" fillId="13" borderId="0" applyNumberFormat="0" applyBorder="0" applyAlignment="0" applyProtection="0"/>
    <xf numFmtId="0" fontId="15" fillId="17" borderId="0" applyNumberFormat="0" applyBorder="0" applyAlignment="0" applyProtection="0"/>
    <xf numFmtId="0" fontId="15" fillId="21" borderId="0" applyNumberFormat="0" applyBorder="0" applyAlignment="0" applyProtection="0"/>
    <xf numFmtId="0" fontId="15" fillId="25" borderId="0" applyNumberFormat="0" applyBorder="0" applyAlignment="0" applyProtection="0"/>
    <xf numFmtId="0" fontId="15" fillId="29" borderId="0" applyNumberFormat="0" applyBorder="0" applyAlignment="0" applyProtection="0"/>
    <xf numFmtId="0" fontId="15" fillId="33" borderId="0" applyNumberFormat="0" applyBorder="0" applyAlignment="0" applyProtection="0"/>
    <xf numFmtId="0" fontId="15" fillId="0" borderId="0"/>
    <xf numFmtId="0" fontId="15" fillId="10" borderId="10" applyNumberFormat="0" applyFont="0" applyAlignment="0" applyProtection="0"/>
    <xf numFmtId="0" fontId="15" fillId="0" borderId="0"/>
    <xf numFmtId="0" fontId="15" fillId="0" borderId="0"/>
    <xf numFmtId="0" fontId="15" fillId="12" borderId="0" applyNumberFormat="0" applyBorder="0" applyAlignment="0" applyProtection="0"/>
    <xf numFmtId="0" fontId="15" fillId="16" borderId="0" applyNumberFormat="0" applyBorder="0" applyAlignment="0" applyProtection="0"/>
    <xf numFmtId="0" fontId="15" fillId="20" borderId="0" applyNumberFormat="0" applyBorder="0" applyAlignment="0" applyProtection="0"/>
    <xf numFmtId="0" fontId="15" fillId="24" borderId="0" applyNumberFormat="0" applyBorder="0" applyAlignment="0" applyProtection="0"/>
    <xf numFmtId="0" fontId="15" fillId="28" borderId="0" applyNumberFormat="0" applyBorder="0" applyAlignment="0" applyProtection="0"/>
    <xf numFmtId="0" fontId="15" fillId="32" borderId="0" applyNumberFormat="0" applyBorder="0" applyAlignment="0" applyProtection="0"/>
    <xf numFmtId="0" fontId="15" fillId="13" borderId="0" applyNumberFormat="0" applyBorder="0" applyAlignment="0" applyProtection="0"/>
    <xf numFmtId="0" fontId="15" fillId="17" borderId="0" applyNumberFormat="0" applyBorder="0" applyAlignment="0" applyProtection="0"/>
    <xf numFmtId="0" fontId="15" fillId="21" borderId="0" applyNumberFormat="0" applyBorder="0" applyAlignment="0" applyProtection="0"/>
    <xf numFmtId="0" fontId="15" fillId="25" borderId="0" applyNumberFormat="0" applyBorder="0" applyAlignment="0" applyProtection="0"/>
    <xf numFmtId="0" fontId="15" fillId="29" borderId="0" applyNumberFormat="0" applyBorder="0" applyAlignment="0" applyProtection="0"/>
    <xf numFmtId="0" fontId="15" fillId="33" borderId="0" applyNumberFormat="0" applyBorder="0" applyAlignment="0" applyProtection="0"/>
    <xf numFmtId="0" fontId="15" fillId="0" borderId="0"/>
    <xf numFmtId="0" fontId="15" fillId="10" borderId="10" applyNumberFormat="0" applyFont="0" applyAlignment="0" applyProtection="0"/>
    <xf numFmtId="0" fontId="15" fillId="0" borderId="0"/>
    <xf numFmtId="0" fontId="15" fillId="0" borderId="0"/>
    <xf numFmtId="0" fontId="15" fillId="0" borderId="0"/>
    <xf numFmtId="9" fontId="15" fillId="0" borderId="0" applyFont="0" applyFill="0" applyBorder="0" applyAlignment="0" applyProtection="0"/>
    <xf numFmtId="0" fontId="15" fillId="0" borderId="0"/>
    <xf numFmtId="0" fontId="15" fillId="0" borderId="0"/>
    <xf numFmtId="44" fontId="15" fillId="0" borderId="0" applyFont="0" applyFill="0" applyBorder="0" applyAlignment="0" applyProtection="0"/>
    <xf numFmtId="0" fontId="15" fillId="0" borderId="0"/>
    <xf numFmtId="0" fontId="15" fillId="0" borderId="0"/>
    <xf numFmtId="9" fontId="15" fillId="0" borderId="0" applyFont="0" applyFill="0" applyBorder="0" applyAlignment="0" applyProtection="0"/>
    <xf numFmtId="0" fontId="14" fillId="0" borderId="0"/>
    <xf numFmtId="0" fontId="14" fillId="12" borderId="0" applyNumberFormat="0" applyBorder="0" applyAlignment="0" applyProtection="0"/>
    <xf numFmtId="0" fontId="14" fillId="16" borderId="0" applyNumberFormat="0" applyBorder="0" applyAlignment="0" applyProtection="0"/>
    <xf numFmtId="0" fontId="14" fillId="20" borderId="0" applyNumberFormat="0" applyBorder="0" applyAlignment="0" applyProtection="0"/>
    <xf numFmtId="0" fontId="14" fillId="24" borderId="0" applyNumberFormat="0" applyBorder="0" applyAlignment="0" applyProtection="0"/>
    <xf numFmtId="0" fontId="14" fillId="28" borderId="0" applyNumberFormat="0" applyBorder="0" applyAlignment="0" applyProtection="0"/>
    <xf numFmtId="0" fontId="14" fillId="32" borderId="0" applyNumberFormat="0" applyBorder="0" applyAlignment="0" applyProtection="0"/>
    <xf numFmtId="0" fontId="14" fillId="13" borderId="0" applyNumberFormat="0" applyBorder="0" applyAlignment="0" applyProtection="0"/>
    <xf numFmtId="0" fontId="14" fillId="17" borderId="0" applyNumberFormat="0" applyBorder="0" applyAlignment="0" applyProtection="0"/>
    <xf numFmtId="0" fontId="14" fillId="21" borderId="0" applyNumberFormat="0" applyBorder="0" applyAlignment="0" applyProtection="0"/>
    <xf numFmtId="0" fontId="14" fillId="25" borderId="0" applyNumberFormat="0" applyBorder="0" applyAlignment="0" applyProtection="0"/>
    <xf numFmtId="0" fontId="14" fillId="29" borderId="0" applyNumberFormat="0" applyBorder="0" applyAlignment="0" applyProtection="0"/>
    <xf numFmtId="0" fontId="14" fillId="33" borderId="0" applyNumberFormat="0" applyBorder="0" applyAlignment="0" applyProtection="0"/>
    <xf numFmtId="0" fontId="14" fillId="0" borderId="0"/>
    <xf numFmtId="0" fontId="14" fillId="10" borderId="10" applyNumberFormat="0" applyFont="0" applyAlignment="0" applyProtection="0"/>
    <xf numFmtId="0" fontId="14" fillId="0" borderId="0"/>
    <xf numFmtId="0" fontId="14" fillId="0" borderId="0"/>
    <xf numFmtId="0" fontId="14" fillId="12" borderId="0" applyNumberFormat="0" applyBorder="0" applyAlignment="0" applyProtection="0"/>
    <xf numFmtId="0" fontId="14" fillId="16" borderId="0" applyNumberFormat="0" applyBorder="0" applyAlignment="0" applyProtection="0"/>
    <xf numFmtId="0" fontId="14" fillId="20" borderId="0" applyNumberFormat="0" applyBorder="0" applyAlignment="0" applyProtection="0"/>
    <xf numFmtId="0" fontId="14" fillId="24" borderId="0" applyNumberFormat="0" applyBorder="0" applyAlignment="0" applyProtection="0"/>
    <xf numFmtId="0" fontId="14" fillId="28" borderId="0" applyNumberFormat="0" applyBorder="0" applyAlignment="0" applyProtection="0"/>
    <xf numFmtId="0" fontId="14" fillId="32" borderId="0" applyNumberFormat="0" applyBorder="0" applyAlignment="0" applyProtection="0"/>
    <xf numFmtId="0" fontId="14" fillId="13" borderId="0" applyNumberFormat="0" applyBorder="0" applyAlignment="0" applyProtection="0"/>
    <xf numFmtId="0" fontId="14" fillId="17" borderId="0" applyNumberFormat="0" applyBorder="0" applyAlignment="0" applyProtection="0"/>
    <xf numFmtId="0" fontId="14" fillId="21" borderId="0" applyNumberFormat="0" applyBorder="0" applyAlignment="0" applyProtection="0"/>
    <xf numFmtId="0" fontId="14" fillId="25" borderId="0" applyNumberFormat="0" applyBorder="0" applyAlignment="0" applyProtection="0"/>
    <xf numFmtId="0" fontId="14" fillId="29" borderId="0" applyNumberFormat="0" applyBorder="0" applyAlignment="0" applyProtection="0"/>
    <xf numFmtId="0" fontId="14" fillId="33" borderId="0" applyNumberFormat="0" applyBorder="0" applyAlignment="0" applyProtection="0"/>
    <xf numFmtId="0" fontId="14" fillId="0" borderId="0"/>
    <xf numFmtId="0" fontId="14" fillId="10" borderId="10" applyNumberFormat="0" applyFont="0" applyAlignment="0" applyProtection="0"/>
    <xf numFmtId="0" fontId="14" fillId="0" borderId="0"/>
    <xf numFmtId="0" fontId="14" fillId="0" borderId="0"/>
    <xf numFmtId="0" fontId="14" fillId="12" borderId="0" applyNumberFormat="0" applyBorder="0" applyAlignment="0" applyProtection="0"/>
    <xf numFmtId="0" fontId="14" fillId="16" borderId="0" applyNumberFormat="0" applyBorder="0" applyAlignment="0" applyProtection="0"/>
    <xf numFmtId="0" fontId="14" fillId="20" borderId="0" applyNumberFormat="0" applyBorder="0" applyAlignment="0" applyProtection="0"/>
    <xf numFmtId="0" fontId="14" fillId="24" borderId="0" applyNumberFormat="0" applyBorder="0" applyAlignment="0" applyProtection="0"/>
    <xf numFmtId="0" fontId="14" fillId="28" borderId="0" applyNumberFormat="0" applyBorder="0" applyAlignment="0" applyProtection="0"/>
    <xf numFmtId="0" fontId="14" fillId="32" borderId="0" applyNumberFormat="0" applyBorder="0" applyAlignment="0" applyProtection="0"/>
    <xf numFmtId="0" fontId="14" fillId="13" borderId="0" applyNumberFormat="0" applyBorder="0" applyAlignment="0" applyProtection="0"/>
    <xf numFmtId="0" fontId="14" fillId="17" borderId="0" applyNumberFormat="0" applyBorder="0" applyAlignment="0" applyProtection="0"/>
    <xf numFmtId="0" fontId="14" fillId="21" borderId="0" applyNumberFormat="0" applyBorder="0" applyAlignment="0" applyProtection="0"/>
    <xf numFmtId="0" fontId="14" fillId="25" borderId="0" applyNumberFormat="0" applyBorder="0" applyAlignment="0" applyProtection="0"/>
    <xf numFmtId="0" fontId="14" fillId="29" borderId="0" applyNumberFormat="0" applyBorder="0" applyAlignment="0" applyProtection="0"/>
    <xf numFmtId="0" fontId="14" fillId="33" borderId="0" applyNumberFormat="0" applyBorder="0" applyAlignment="0" applyProtection="0"/>
    <xf numFmtId="0" fontId="14" fillId="0" borderId="0"/>
    <xf numFmtId="0" fontId="14" fillId="10" borderId="10" applyNumberFormat="0" applyFont="0" applyAlignment="0" applyProtection="0"/>
    <xf numFmtId="0" fontId="14" fillId="0" borderId="0"/>
    <xf numFmtId="0" fontId="14" fillId="0" borderId="0"/>
    <xf numFmtId="0" fontId="14" fillId="12" borderId="0" applyNumberFormat="0" applyBorder="0" applyAlignment="0" applyProtection="0"/>
    <xf numFmtId="0" fontId="14" fillId="16" borderId="0" applyNumberFormat="0" applyBorder="0" applyAlignment="0" applyProtection="0"/>
    <xf numFmtId="0" fontId="14" fillId="20" borderId="0" applyNumberFormat="0" applyBorder="0" applyAlignment="0" applyProtection="0"/>
    <xf numFmtId="0" fontId="14" fillId="24" borderId="0" applyNumberFormat="0" applyBorder="0" applyAlignment="0" applyProtection="0"/>
    <xf numFmtId="0" fontId="14" fillId="28" borderId="0" applyNumberFormat="0" applyBorder="0" applyAlignment="0" applyProtection="0"/>
    <xf numFmtId="0" fontId="14" fillId="32" borderId="0" applyNumberFormat="0" applyBorder="0" applyAlignment="0" applyProtection="0"/>
    <xf numFmtId="0" fontId="14" fillId="13" borderId="0" applyNumberFormat="0" applyBorder="0" applyAlignment="0" applyProtection="0"/>
    <xf numFmtId="0" fontId="14" fillId="17" borderId="0" applyNumberFormat="0" applyBorder="0" applyAlignment="0" applyProtection="0"/>
    <xf numFmtId="0" fontId="14" fillId="21" borderId="0" applyNumberFormat="0" applyBorder="0" applyAlignment="0" applyProtection="0"/>
    <xf numFmtId="0" fontId="14" fillId="25" borderId="0" applyNumberFormat="0" applyBorder="0" applyAlignment="0" applyProtection="0"/>
    <xf numFmtId="0" fontId="14" fillId="29" borderId="0" applyNumberFormat="0" applyBorder="0" applyAlignment="0" applyProtection="0"/>
    <xf numFmtId="0" fontId="14" fillId="33" borderId="0" applyNumberFormat="0" applyBorder="0" applyAlignment="0" applyProtection="0"/>
    <xf numFmtId="0" fontId="14" fillId="0" borderId="0"/>
    <xf numFmtId="0" fontId="14" fillId="10" borderId="10" applyNumberFormat="0" applyFont="0" applyAlignment="0" applyProtection="0"/>
    <xf numFmtId="0" fontId="14" fillId="0" borderId="0"/>
    <xf numFmtId="0" fontId="14" fillId="0" borderId="0"/>
    <xf numFmtId="0" fontId="14" fillId="12" borderId="0" applyNumberFormat="0" applyBorder="0" applyAlignment="0" applyProtection="0"/>
    <xf numFmtId="0" fontId="14" fillId="16" borderId="0" applyNumberFormat="0" applyBorder="0" applyAlignment="0" applyProtection="0"/>
    <xf numFmtId="0" fontId="14" fillId="20" borderId="0" applyNumberFormat="0" applyBorder="0" applyAlignment="0" applyProtection="0"/>
    <xf numFmtId="0" fontId="14" fillId="24" borderId="0" applyNumberFormat="0" applyBorder="0" applyAlignment="0" applyProtection="0"/>
    <xf numFmtId="0" fontId="14" fillId="28" borderId="0" applyNumberFormat="0" applyBorder="0" applyAlignment="0" applyProtection="0"/>
    <xf numFmtId="0" fontId="14" fillId="32" borderId="0" applyNumberFormat="0" applyBorder="0" applyAlignment="0" applyProtection="0"/>
    <xf numFmtId="0" fontId="14" fillId="13" borderId="0" applyNumberFormat="0" applyBorder="0" applyAlignment="0" applyProtection="0"/>
    <xf numFmtId="0" fontId="14" fillId="17" borderId="0" applyNumberFormat="0" applyBorder="0" applyAlignment="0" applyProtection="0"/>
    <xf numFmtId="0" fontId="14" fillId="21" borderId="0" applyNumberFormat="0" applyBorder="0" applyAlignment="0" applyProtection="0"/>
    <xf numFmtId="0" fontId="14" fillId="25" borderId="0" applyNumberFormat="0" applyBorder="0" applyAlignment="0" applyProtection="0"/>
    <xf numFmtId="0" fontId="14" fillId="29" borderId="0" applyNumberFormat="0" applyBorder="0" applyAlignment="0" applyProtection="0"/>
    <xf numFmtId="0" fontId="14" fillId="33" borderId="0" applyNumberFormat="0" applyBorder="0" applyAlignment="0" applyProtection="0"/>
    <xf numFmtId="0" fontId="14" fillId="0" borderId="0"/>
    <xf numFmtId="0" fontId="14" fillId="10" borderId="10" applyNumberFormat="0" applyFont="0" applyAlignment="0" applyProtection="0"/>
    <xf numFmtId="0" fontId="14" fillId="0" borderId="0"/>
    <xf numFmtId="0" fontId="14" fillId="0" borderId="0"/>
    <xf numFmtId="0" fontId="14" fillId="12" borderId="0" applyNumberFormat="0" applyBorder="0" applyAlignment="0" applyProtection="0"/>
    <xf numFmtId="0" fontId="14" fillId="16" borderId="0" applyNumberFormat="0" applyBorder="0" applyAlignment="0" applyProtection="0"/>
    <xf numFmtId="0" fontId="14" fillId="20" borderId="0" applyNumberFormat="0" applyBorder="0" applyAlignment="0" applyProtection="0"/>
    <xf numFmtId="0" fontId="14" fillId="24" borderId="0" applyNumberFormat="0" applyBorder="0" applyAlignment="0" applyProtection="0"/>
    <xf numFmtId="0" fontId="14" fillId="28" borderId="0" applyNumberFormat="0" applyBorder="0" applyAlignment="0" applyProtection="0"/>
    <xf numFmtId="0" fontId="14" fillId="32" borderId="0" applyNumberFormat="0" applyBorder="0" applyAlignment="0" applyProtection="0"/>
    <xf numFmtId="0" fontId="14" fillId="13" borderId="0" applyNumberFormat="0" applyBorder="0" applyAlignment="0" applyProtection="0"/>
    <xf numFmtId="0" fontId="14" fillId="17" borderId="0" applyNumberFormat="0" applyBorder="0" applyAlignment="0" applyProtection="0"/>
    <xf numFmtId="0" fontId="14" fillId="21" borderId="0" applyNumberFormat="0" applyBorder="0" applyAlignment="0" applyProtection="0"/>
    <xf numFmtId="0" fontId="14" fillId="25" borderId="0" applyNumberFormat="0" applyBorder="0" applyAlignment="0" applyProtection="0"/>
    <xf numFmtId="0" fontId="14" fillId="29" borderId="0" applyNumberFormat="0" applyBorder="0" applyAlignment="0" applyProtection="0"/>
    <xf numFmtId="0" fontId="14" fillId="33" borderId="0" applyNumberFormat="0" applyBorder="0" applyAlignment="0" applyProtection="0"/>
    <xf numFmtId="0" fontId="14" fillId="0" borderId="0"/>
    <xf numFmtId="0" fontId="14" fillId="10" borderId="10" applyNumberFormat="0" applyFont="0" applyAlignment="0" applyProtection="0"/>
    <xf numFmtId="0" fontId="14" fillId="0" borderId="0"/>
    <xf numFmtId="0" fontId="14" fillId="0" borderId="0"/>
    <xf numFmtId="0" fontId="14" fillId="0" borderId="0"/>
    <xf numFmtId="9" fontId="14" fillId="0" borderId="0" applyFont="0" applyFill="0" applyBorder="0" applyAlignment="0" applyProtection="0"/>
    <xf numFmtId="0" fontId="14" fillId="0" borderId="0"/>
    <xf numFmtId="0" fontId="14" fillId="0" borderId="0"/>
    <xf numFmtId="44" fontId="14" fillId="0" borderId="0" applyFont="0" applyFill="0" applyBorder="0" applyAlignment="0" applyProtection="0"/>
    <xf numFmtId="0" fontId="14" fillId="0" borderId="0"/>
    <xf numFmtId="0" fontId="14" fillId="0" borderId="0"/>
    <xf numFmtId="9" fontId="14" fillId="0" borderId="0" applyFont="0" applyFill="0" applyBorder="0" applyAlignment="0" applyProtection="0"/>
    <xf numFmtId="0" fontId="52" fillId="0" borderId="0" applyNumberFormat="0" applyFill="0" applyBorder="0" applyAlignment="0" applyProtection="0"/>
    <xf numFmtId="0" fontId="31" fillId="0" borderId="3" applyNumberFormat="0" applyFill="0" applyAlignment="0" applyProtection="0"/>
    <xf numFmtId="0" fontId="32" fillId="0" borderId="4" applyNumberFormat="0" applyFill="0" applyAlignment="0" applyProtection="0"/>
    <xf numFmtId="0" fontId="33" fillId="0" borderId="5" applyNumberFormat="0" applyFill="0" applyAlignment="0" applyProtection="0"/>
    <xf numFmtId="0" fontId="33" fillId="0" borderId="0" applyNumberFormat="0" applyFill="0" applyBorder="0" applyAlignment="0" applyProtection="0"/>
    <xf numFmtId="0" fontId="34" fillId="4" borderId="0" applyNumberFormat="0" applyBorder="0" applyAlignment="0" applyProtection="0"/>
    <xf numFmtId="0" fontId="35" fillId="5" borderId="0" applyNumberFormat="0" applyBorder="0" applyAlignment="0" applyProtection="0"/>
    <xf numFmtId="0" fontId="36" fillId="6" borderId="0" applyNumberFormat="0" applyBorder="0" applyAlignment="0" applyProtection="0"/>
    <xf numFmtId="0" fontId="37" fillId="7" borderId="6" applyNumberFormat="0" applyAlignment="0" applyProtection="0"/>
    <xf numFmtId="0" fontId="38" fillId="8" borderId="7" applyNumberFormat="0" applyAlignment="0" applyProtection="0"/>
    <xf numFmtId="0" fontId="39" fillId="8" borderId="6" applyNumberFormat="0" applyAlignment="0" applyProtection="0"/>
    <xf numFmtId="0" fontId="40" fillId="0" borderId="8" applyNumberFormat="0" applyFill="0" applyAlignment="0" applyProtection="0"/>
    <xf numFmtId="0" fontId="41" fillId="9" borderId="9" applyNumberFormat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7" fillId="0" borderId="11" applyNumberFormat="0" applyFill="0" applyAlignment="0" applyProtection="0"/>
    <xf numFmtId="0" fontId="44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13" borderId="0" applyNumberFormat="0" applyBorder="0" applyAlignment="0" applyProtection="0"/>
    <xf numFmtId="0" fontId="44" fillId="14" borderId="0" applyNumberFormat="0" applyBorder="0" applyAlignment="0" applyProtection="0"/>
    <xf numFmtId="0" fontId="44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44" fillId="18" borderId="0" applyNumberFormat="0" applyBorder="0" applyAlignment="0" applyProtection="0"/>
    <xf numFmtId="0" fontId="44" fillId="19" borderId="0" applyNumberFormat="0" applyBorder="0" applyAlignment="0" applyProtection="0"/>
    <xf numFmtId="0" fontId="13" fillId="20" borderId="0" applyNumberFormat="0" applyBorder="0" applyAlignment="0" applyProtection="0"/>
    <xf numFmtId="0" fontId="13" fillId="21" borderId="0" applyNumberFormat="0" applyBorder="0" applyAlignment="0" applyProtection="0"/>
    <xf numFmtId="0" fontId="44" fillId="22" borderId="0" applyNumberFormat="0" applyBorder="0" applyAlignment="0" applyProtection="0"/>
    <xf numFmtId="0" fontId="44" fillId="23" borderId="0" applyNumberFormat="0" applyBorder="0" applyAlignment="0" applyProtection="0"/>
    <xf numFmtId="0" fontId="13" fillId="24" borderId="0" applyNumberFormat="0" applyBorder="0" applyAlignment="0" applyProtection="0"/>
    <xf numFmtId="0" fontId="13" fillId="25" borderId="0" applyNumberFormat="0" applyBorder="0" applyAlignment="0" applyProtection="0"/>
    <xf numFmtId="0" fontId="44" fillId="26" borderId="0" applyNumberFormat="0" applyBorder="0" applyAlignment="0" applyProtection="0"/>
    <xf numFmtId="0" fontId="44" fillId="27" borderId="0" applyNumberFormat="0" applyBorder="0" applyAlignment="0" applyProtection="0"/>
    <xf numFmtId="0" fontId="13" fillId="28" borderId="0" applyNumberFormat="0" applyBorder="0" applyAlignment="0" applyProtection="0"/>
    <xf numFmtId="0" fontId="13" fillId="29" borderId="0" applyNumberFormat="0" applyBorder="0" applyAlignment="0" applyProtection="0"/>
    <xf numFmtId="0" fontId="44" fillId="30" borderId="0" applyNumberFormat="0" applyBorder="0" applyAlignment="0" applyProtection="0"/>
    <xf numFmtId="0" fontId="44" fillId="31" borderId="0" applyNumberFormat="0" applyBorder="0" applyAlignment="0" applyProtection="0"/>
    <xf numFmtId="0" fontId="13" fillId="32" borderId="0" applyNumberFormat="0" applyBorder="0" applyAlignment="0" applyProtection="0"/>
    <xf numFmtId="0" fontId="13" fillId="33" borderId="0" applyNumberFormat="0" applyBorder="0" applyAlignment="0" applyProtection="0"/>
    <xf numFmtId="0" fontId="44" fillId="34" borderId="0" applyNumberFormat="0" applyBorder="0" applyAlignment="0" applyProtection="0"/>
    <xf numFmtId="0" fontId="53" fillId="0" borderId="0"/>
    <xf numFmtId="0" fontId="13" fillId="0" borderId="0"/>
    <xf numFmtId="0" fontId="13" fillId="0" borderId="0"/>
    <xf numFmtId="0" fontId="54" fillId="0" borderId="0"/>
    <xf numFmtId="0" fontId="13" fillId="0" borderId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13" fillId="0" borderId="0"/>
    <xf numFmtId="0" fontId="13" fillId="0" borderId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3" fillId="0" borderId="0"/>
    <xf numFmtId="0" fontId="13" fillId="10" borderId="10" applyNumberFormat="0" applyFont="0" applyAlignment="0" applyProtection="0"/>
    <xf numFmtId="0" fontId="13" fillId="0" borderId="0"/>
    <xf numFmtId="0" fontId="13" fillId="10" borderId="10" applyNumberFormat="0" applyFont="0" applyAlignment="0" applyProtection="0"/>
    <xf numFmtId="0" fontId="13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20" borderId="0" applyNumberFormat="0" applyBorder="0" applyAlignment="0" applyProtection="0"/>
    <xf numFmtId="0" fontId="13" fillId="21" borderId="0" applyNumberFormat="0" applyBorder="0" applyAlignment="0" applyProtection="0"/>
    <xf numFmtId="0" fontId="13" fillId="24" borderId="0" applyNumberFormat="0" applyBorder="0" applyAlignment="0" applyProtection="0"/>
    <xf numFmtId="0" fontId="13" fillId="25" borderId="0" applyNumberFormat="0" applyBorder="0" applyAlignment="0" applyProtection="0"/>
    <xf numFmtId="0" fontId="13" fillId="28" borderId="0" applyNumberFormat="0" applyBorder="0" applyAlignment="0" applyProtection="0"/>
    <xf numFmtId="0" fontId="13" fillId="29" borderId="0" applyNumberFormat="0" applyBorder="0" applyAlignment="0" applyProtection="0"/>
    <xf numFmtId="0" fontId="13" fillId="32" borderId="0" applyNumberFormat="0" applyBorder="0" applyAlignment="0" applyProtection="0"/>
    <xf numFmtId="0" fontId="13" fillId="33" borderId="0" applyNumberFormat="0" applyBorder="0" applyAlignment="0" applyProtection="0"/>
    <xf numFmtId="0" fontId="12" fillId="0" borderId="0"/>
    <xf numFmtId="0" fontId="12" fillId="0" borderId="0"/>
    <xf numFmtId="0" fontId="12" fillId="0" borderId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0" fontId="12" fillId="0" borderId="0"/>
    <xf numFmtId="0" fontId="12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8" borderId="0" applyNumberFormat="0" applyBorder="0" applyAlignment="0" applyProtection="0"/>
    <xf numFmtId="0" fontId="12" fillId="29" borderId="0" applyNumberFormat="0" applyBorder="0" applyAlignment="0" applyProtection="0"/>
    <xf numFmtId="0" fontId="12" fillId="32" borderId="0" applyNumberFormat="0" applyBorder="0" applyAlignment="0" applyProtection="0"/>
    <xf numFmtId="0" fontId="12" fillId="33" borderId="0" applyNumberFormat="0" applyBorder="0" applyAlignment="0" applyProtection="0"/>
    <xf numFmtId="0" fontId="12" fillId="0" borderId="0"/>
    <xf numFmtId="0" fontId="12" fillId="10" borderId="10" applyNumberFormat="0" applyFont="0" applyAlignment="0" applyProtection="0"/>
    <xf numFmtId="0" fontId="12" fillId="0" borderId="0"/>
    <xf numFmtId="0" fontId="12" fillId="10" borderId="10" applyNumberFormat="0" applyFont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4" borderId="0" applyNumberFormat="0" applyBorder="0" applyAlignment="0" applyProtection="0"/>
    <xf numFmtId="0" fontId="12" fillId="25" borderId="0" applyNumberFormat="0" applyBorder="0" applyAlignment="0" applyProtection="0"/>
    <xf numFmtId="0" fontId="12" fillId="28" borderId="0" applyNumberFormat="0" applyBorder="0" applyAlignment="0" applyProtection="0"/>
    <xf numFmtId="0" fontId="12" fillId="29" borderId="0" applyNumberFormat="0" applyBorder="0" applyAlignment="0" applyProtection="0"/>
    <xf numFmtId="0" fontId="12" fillId="32" borderId="0" applyNumberFormat="0" applyBorder="0" applyAlignment="0" applyProtection="0"/>
    <xf numFmtId="0" fontId="12" fillId="33" borderId="0" applyNumberFormat="0" applyBorder="0" applyAlignment="0" applyProtection="0"/>
    <xf numFmtId="0" fontId="11" fillId="0" borderId="0"/>
    <xf numFmtId="0" fontId="11" fillId="12" borderId="0" applyNumberFormat="0" applyBorder="0" applyAlignment="0" applyProtection="0"/>
    <xf numFmtId="0" fontId="11" fillId="16" borderId="0" applyNumberFormat="0" applyBorder="0" applyAlignment="0" applyProtection="0"/>
    <xf numFmtId="0" fontId="11" fillId="20" borderId="0" applyNumberFormat="0" applyBorder="0" applyAlignment="0" applyProtection="0"/>
    <xf numFmtId="0" fontId="11" fillId="24" borderId="0" applyNumberFormat="0" applyBorder="0" applyAlignment="0" applyProtection="0"/>
    <xf numFmtId="0" fontId="11" fillId="28" borderId="0" applyNumberFormat="0" applyBorder="0" applyAlignment="0" applyProtection="0"/>
    <xf numFmtId="0" fontId="11" fillId="32" borderId="0" applyNumberFormat="0" applyBorder="0" applyAlignment="0" applyProtection="0"/>
    <xf numFmtId="0" fontId="11" fillId="13" borderId="0" applyNumberFormat="0" applyBorder="0" applyAlignment="0" applyProtection="0"/>
    <xf numFmtId="0" fontId="11" fillId="17" borderId="0" applyNumberFormat="0" applyBorder="0" applyAlignment="0" applyProtection="0"/>
    <xf numFmtId="0" fontId="11" fillId="21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33" borderId="0" applyNumberFormat="0" applyBorder="0" applyAlignment="0" applyProtection="0"/>
    <xf numFmtId="0" fontId="11" fillId="0" borderId="0"/>
    <xf numFmtId="0" fontId="11" fillId="10" borderId="10" applyNumberFormat="0" applyFont="0" applyAlignment="0" applyProtection="0"/>
    <xf numFmtId="0" fontId="11" fillId="0" borderId="0"/>
    <xf numFmtId="0" fontId="11" fillId="0" borderId="0"/>
    <xf numFmtId="0" fontId="11" fillId="12" borderId="0" applyNumberFormat="0" applyBorder="0" applyAlignment="0" applyProtection="0"/>
    <xf numFmtId="0" fontId="11" fillId="16" borderId="0" applyNumberFormat="0" applyBorder="0" applyAlignment="0" applyProtection="0"/>
    <xf numFmtId="0" fontId="11" fillId="20" borderId="0" applyNumberFormat="0" applyBorder="0" applyAlignment="0" applyProtection="0"/>
    <xf numFmtId="0" fontId="11" fillId="24" borderId="0" applyNumberFormat="0" applyBorder="0" applyAlignment="0" applyProtection="0"/>
    <xf numFmtId="0" fontId="11" fillId="28" borderId="0" applyNumberFormat="0" applyBorder="0" applyAlignment="0" applyProtection="0"/>
    <xf numFmtId="0" fontId="11" fillId="32" borderId="0" applyNumberFormat="0" applyBorder="0" applyAlignment="0" applyProtection="0"/>
    <xf numFmtId="0" fontId="11" fillId="13" borderId="0" applyNumberFormat="0" applyBorder="0" applyAlignment="0" applyProtection="0"/>
    <xf numFmtId="0" fontId="11" fillId="17" borderId="0" applyNumberFormat="0" applyBorder="0" applyAlignment="0" applyProtection="0"/>
    <xf numFmtId="0" fontId="11" fillId="21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33" borderId="0" applyNumberFormat="0" applyBorder="0" applyAlignment="0" applyProtection="0"/>
    <xf numFmtId="0" fontId="11" fillId="0" borderId="0"/>
    <xf numFmtId="0" fontId="11" fillId="10" borderId="10" applyNumberFormat="0" applyFont="0" applyAlignment="0" applyProtection="0"/>
    <xf numFmtId="0" fontId="11" fillId="0" borderId="0"/>
    <xf numFmtId="0" fontId="11" fillId="0" borderId="0"/>
    <xf numFmtId="0" fontId="11" fillId="12" borderId="0" applyNumberFormat="0" applyBorder="0" applyAlignment="0" applyProtection="0"/>
    <xf numFmtId="0" fontId="11" fillId="16" borderId="0" applyNumberFormat="0" applyBorder="0" applyAlignment="0" applyProtection="0"/>
    <xf numFmtId="0" fontId="11" fillId="20" borderId="0" applyNumberFormat="0" applyBorder="0" applyAlignment="0" applyProtection="0"/>
    <xf numFmtId="0" fontId="11" fillId="24" borderId="0" applyNumberFormat="0" applyBorder="0" applyAlignment="0" applyProtection="0"/>
    <xf numFmtId="0" fontId="11" fillId="28" borderId="0" applyNumberFormat="0" applyBorder="0" applyAlignment="0" applyProtection="0"/>
    <xf numFmtId="0" fontId="11" fillId="32" borderId="0" applyNumberFormat="0" applyBorder="0" applyAlignment="0" applyProtection="0"/>
    <xf numFmtId="0" fontId="11" fillId="13" borderId="0" applyNumberFormat="0" applyBorder="0" applyAlignment="0" applyProtection="0"/>
    <xf numFmtId="0" fontId="11" fillId="17" borderId="0" applyNumberFormat="0" applyBorder="0" applyAlignment="0" applyProtection="0"/>
    <xf numFmtId="0" fontId="11" fillId="21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33" borderId="0" applyNumberFormat="0" applyBorder="0" applyAlignment="0" applyProtection="0"/>
    <xf numFmtId="0" fontId="11" fillId="0" borderId="0"/>
    <xf numFmtId="0" fontId="11" fillId="10" borderId="10" applyNumberFormat="0" applyFont="0" applyAlignment="0" applyProtection="0"/>
    <xf numFmtId="0" fontId="11" fillId="0" borderId="0"/>
    <xf numFmtId="0" fontId="11" fillId="0" borderId="0"/>
    <xf numFmtId="0" fontId="11" fillId="12" borderId="0" applyNumberFormat="0" applyBorder="0" applyAlignment="0" applyProtection="0"/>
    <xf numFmtId="0" fontId="11" fillId="16" borderId="0" applyNumberFormat="0" applyBorder="0" applyAlignment="0" applyProtection="0"/>
    <xf numFmtId="0" fontId="11" fillId="20" borderId="0" applyNumberFormat="0" applyBorder="0" applyAlignment="0" applyProtection="0"/>
    <xf numFmtId="0" fontId="11" fillId="24" borderId="0" applyNumberFormat="0" applyBorder="0" applyAlignment="0" applyProtection="0"/>
    <xf numFmtId="0" fontId="11" fillId="28" borderId="0" applyNumberFormat="0" applyBorder="0" applyAlignment="0" applyProtection="0"/>
    <xf numFmtId="0" fontId="11" fillId="32" borderId="0" applyNumberFormat="0" applyBorder="0" applyAlignment="0" applyProtection="0"/>
    <xf numFmtId="0" fontId="11" fillId="13" borderId="0" applyNumberFormat="0" applyBorder="0" applyAlignment="0" applyProtection="0"/>
    <xf numFmtId="0" fontId="11" fillId="17" borderId="0" applyNumberFormat="0" applyBorder="0" applyAlignment="0" applyProtection="0"/>
    <xf numFmtId="0" fontId="11" fillId="21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33" borderId="0" applyNumberFormat="0" applyBorder="0" applyAlignment="0" applyProtection="0"/>
    <xf numFmtId="0" fontId="11" fillId="0" borderId="0"/>
    <xf numFmtId="0" fontId="11" fillId="10" borderId="10" applyNumberFormat="0" applyFont="0" applyAlignment="0" applyProtection="0"/>
    <xf numFmtId="0" fontId="11" fillId="0" borderId="0"/>
    <xf numFmtId="0" fontId="11" fillId="0" borderId="0"/>
    <xf numFmtId="0" fontId="11" fillId="12" borderId="0" applyNumberFormat="0" applyBorder="0" applyAlignment="0" applyProtection="0"/>
    <xf numFmtId="0" fontId="11" fillId="16" borderId="0" applyNumberFormat="0" applyBorder="0" applyAlignment="0" applyProtection="0"/>
    <xf numFmtId="0" fontId="11" fillId="20" borderId="0" applyNumberFormat="0" applyBorder="0" applyAlignment="0" applyProtection="0"/>
    <xf numFmtId="0" fontId="11" fillId="24" borderId="0" applyNumberFormat="0" applyBorder="0" applyAlignment="0" applyProtection="0"/>
    <xf numFmtId="0" fontId="11" fillId="28" borderId="0" applyNumberFormat="0" applyBorder="0" applyAlignment="0" applyProtection="0"/>
    <xf numFmtId="0" fontId="11" fillId="32" borderId="0" applyNumberFormat="0" applyBorder="0" applyAlignment="0" applyProtection="0"/>
    <xf numFmtId="0" fontId="11" fillId="13" borderId="0" applyNumberFormat="0" applyBorder="0" applyAlignment="0" applyProtection="0"/>
    <xf numFmtId="0" fontId="11" fillId="17" borderId="0" applyNumberFormat="0" applyBorder="0" applyAlignment="0" applyProtection="0"/>
    <xf numFmtId="0" fontId="11" fillId="21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33" borderId="0" applyNumberFormat="0" applyBorder="0" applyAlignment="0" applyProtection="0"/>
    <xf numFmtId="0" fontId="11" fillId="0" borderId="0"/>
    <xf numFmtId="0" fontId="11" fillId="10" borderId="10" applyNumberFormat="0" applyFont="0" applyAlignment="0" applyProtection="0"/>
    <xf numFmtId="0" fontId="11" fillId="0" borderId="0"/>
    <xf numFmtId="0" fontId="11" fillId="0" borderId="0"/>
    <xf numFmtId="0" fontId="11" fillId="12" borderId="0" applyNumberFormat="0" applyBorder="0" applyAlignment="0" applyProtection="0"/>
    <xf numFmtId="0" fontId="11" fillId="16" borderId="0" applyNumberFormat="0" applyBorder="0" applyAlignment="0" applyProtection="0"/>
    <xf numFmtId="0" fontId="11" fillId="20" borderId="0" applyNumberFormat="0" applyBorder="0" applyAlignment="0" applyProtection="0"/>
    <xf numFmtId="0" fontId="11" fillId="24" borderId="0" applyNumberFormat="0" applyBorder="0" applyAlignment="0" applyProtection="0"/>
    <xf numFmtId="0" fontId="11" fillId="28" borderId="0" applyNumberFormat="0" applyBorder="0" applyAlignment="0" applyProtection="0"/>
    <xf numFmtId="0" fontId="11" fillId="32" borderId="0" applyNumberFormat="0" applyBorder="0" applyAlignment="0" applyProtection="0"/>
    <xf numFmtId="0" fontId="11" fillId="13" borderId="0" applyNumberFormat="0" applyBorder="0" applyAlignment="0" applyProtection="0"/>
    <xf numFmtId="0" fontId="11" fillId="17" borderId="0" applyNumberFormat="0" applyBorder="0" applyAlignment="0" applyProtection="0"/>
    <xf numFmtId="0" fontId="11" fillId="21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33" borderId="0" applyNumberFormat="0" applyBorder="0" applyAlignment="0" applyProtection="0"/>
    <xf numFmtId="0" fontId="11" fillId="0" borderId="0"/>
    <xf numFmtId="0" fontId="11" fillId="10" borderId="10" applyNumberFormat="0" applyFont="0" applyAlignment="0" applyProtection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4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</cellStyleXfs>
  <cellXfs count="159">
    <xf numFmtId="0" fontId="0" fillId="0" borderId="0" xfId="0"/>
    <xf numFmtId="0" fontId="0" fillId="0" borderId="2" xfId="0" applyBorder="1"/>
    <xf numFmtId="164" fontId="0" fillId="0" borderId="0" xfId="1" applyNumberFormat="1" applyFont="1"/>
    <xf numFmtId="0" fontId="22" fillId="0" borderId="0" xfId="3"/>
    <xf numFmtId="0" fontId="28" fillId="0" borderId="0" xfId="3" applyFont="1"/>
    <xf numFmtId="0" fontId="23" fillId="0" borderId="2" xfId="2" applyBorder="1" applyAlignment="1">
      <alignment horizontal="center" vertical="center" wrapText="1"/>
    </xf>
    <xf numFmtId="164" fontId="23" fillId="0" borderId="2" xfId="2" applyNumberFormat="1" applyBorder="1" applyAlignment="1">
      <alignment horizontal="center" vertical="center" wrapText="1"/>
    </xf>
    <xf numFmtId="2" fontId="23" fillId="0" borderId="2" xfId="2" applyNumberFormat="1" applyBorder="1" applyAlignment="1">
      <alignment horizontal="center" vertical="center" wrapText="1"/>
    </xf>
    <xf numFmtId="0" fontId="22" fillId="0" borderId="2" xfId="3" applyBorder="1" applyAlignment="1">
      <alignment horizontal="center"/>
    </xf>
    <xf numFmtId="0" fontId="22" fillId="0" borderId="0" xfId="3" applyAlignment="1">
      <alignment horizontal="center"/>
    </xf>
    <xf numFmtId="0" fontId="19" fillId="0" borderId="0" xfId="3" applyFont="1" applyAlignment="1">
      <alignment horizontal="center"/>
    </xf>
    <xf numFmtId="0" fontId="22" fillId="0" borderId="0" xfId="3" applyBorder="1" applyAlignment="1">
      <alignment horizontal="center"/>
    </xf>
    <xf numFmtId="0" fontId="22" fillId="0" borderId="2" xfId="3" applyBorder="1"/>
    <xf numFmtId="165" fontId="0" fillId="0" borderId="2" xfId="4" applyNumberFormat="1" applyFont="1" applyBorder="1"/>
    <xf numFmtId="8" fontId="22" fillId="0" borderId="2" xfId="3" applyNumberFormat="1" applyBorder="1"/>
    <xf numFmtId="0" fontId="29" fillId="0" borderId="0" xfId="3" applyFont="1" applyAlignment="1"/>
    <xf numFmtId="0" fontId="19" fillId="0" borderId="0" xfId="3" applyFont="1" applyAlignment="1"/>
    <xf numFmtId="0" fontId="23" fillId="0" borderId="1" xfId="2" applyBorder="1" applyAlignment="1">
      <alignment horizontal="center" vertical="center" wrapText="1"/>
    </xf>
    <xf numFmtId="0" fontId="23" fillId="0" borderId="2" xfId="2" applyBorder="1"/>
    <xf numFmtId="0" fontId="24" fillId="2" borderId="2" xfId="2" applyFont="1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0" xfId="0" applyBorder="1"/>
    <xf numFmtId="164" fontId="0" fillId="0" borderId="0" xfId="1" applyNumberFormat="1" applyFont="1" applyBorder="1"/>
    <xf numFmtId="0" fontId="23" fillId="0" borderId="0" xfId="0" applyFont="1" applyBorder="1"/>
    <xf numFmtId="44" fontId="0" fillId="0" borderId="2" xfId="1" applyFont="1" applyBorder="1"/>
    <xf numFmtId="44" fontId="0" fillId="0" borderId="0" xfId="0" applyNumberFormat="1" applyBorder="1"/>
    <xf numFmtId="0" fontId="23" fillId="0" borderId="0" xfId="0" applyFont="1"/>
    <xf numFmtId="2" fontId="22" fillId="0" borderId="2" xfId="3" applyNumberFormat="1" applyBorder="1" applyAlignment="1">
      <alignment horizontal="center"/>
    </xf>
    <xf numFmtId="0" fontId="23" fillId="2" borderId="2" xfId="0" applyFont="1" applyFill="1" applyBorder="1" applyAlignment="1">
      <alignment horizontal="center" vertical="center" wrapText="1"/>
    </xf>
    <xf numFmtId="2" fontId="23" fillId="0" borderId="1" xfId="2" applyNumberForma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/>
    </xf>
    <xf numFmtId="0" fontId="0" fillId="0" borderId="0" xfId="0" applyAlignment="1"/>
    <xf numFmtId="44" fontId="0" fillId="0" borderId="2" xfId="1" applyFont="1" applyBorder="1" applyAlignment="1">
      <alignment horizontal="center" vertical="center"/>
    </xf>
    <xf numFmtId="44" fontId="22" fillId="0" borderId="0" xfId="1" applyFont="1" applyBorder="1" applyAlignment="1">
      <alignment horizontal="center"/>
    </xf>
    <xf numFmtId="0" fontId="19" fillId="0" borderId="0" xfId="3" applyFont="1" applyBorder="1" applyAlignment="1">
      <alignment horizontal="center"/>
    </xf>
    <xf numFmtId="0" fontId="0" fillId="0" borderId="2" xfId="0" applyBorder="1" applyAlignment="1">
      <alignment horizontal="right"/>
    </xf>
    <xf numFmtId="8" fontId="22" fillId="0" borderId="0" xfId="3" applyNumberFormat="1" applyBorder="1"/>
    <xf numFmtId="0" fontId="0" fillId="0" borderId="0" xfId="0" applyBorder="1" applyAlignment="1">
      <alignment horizontal="right"/>
    </xf>
    <xf numFmtId="2" fontId="0" fillId="0" borderId="0" xfId="0" applyNumberFormat="1" applyBorder="1"/>
    <xf numFmtId="165" fontId="0" fillId="0" borderId="0" xfId="4" applyNumberFormat="1" applyFont="1" applyBorder="1"/>
    <xf numFmtId="164" fontId="24" fillId="2" borderId="2" xfId="2" applyNumberFormat="1" applyFont="1" applyFill="1" applyBorder="1" applyAlignment="1">
      <alignment horizontal="center" vertical="center" wrapText="1"/>
    </xf>
    <xf numFmtId="0" fontId="24" fillId="2" borderId="2" xfId="2" applyFont="1" applyFill="1" applyBorder="1" applyAlignment="1">
      <alignment horizontal="center" vertical="center" wrapText="1"/>
    </xf>
    <xf numFmtId="44" fontId="24" fillId="0" borderId="0" xfId="0" applyNumberFormat="1" applyFont="1"/>
    <xf numFmtId="0" fontId="0" fillId="2" borderId="2" xfId="0" applyFill="1" applyBorder="1" applyAlignment="1">
      <alignment horizontal="center" vertical="center" wrapText="1"/>
    </xf>
    <xf numFmtId="164" fontId="23" fillId="2" borderId="2" xfId="1" applyNumberFormat="1" applyFont="1" applyFill="1" applyBorder="1" applyAlignment="1">
      <alignment horizontal="center" vertical="center" wrapText="1"/>
    </xf>
    <xf numFmtId="44" fontId="24" fillId="0" borderId="0" xfId="0" applyNumberFormat="1" applyFont="1" applyBorder="1"/>
    <xf numFmtId="164" fontId="0" fillId="0" borderId="2" xfId="1" applyNumberFormat="1" applyFont="1" applyBorder="1"/>
    <xf numFmtId="0" fontId="25" fillId="0" borderId="0" xfId="0" applyFont="1" applyBorder="1" applyAlignment="1"/>
    <xf numFmtId="0" fontId="25" fillId="0" borderId="0" xfId="0" applyFont="1" applyFill="1" applyBorder="1" applyAlignment="1"/>
    <xf numFmtId="0" fontId="23" fillId="0" borderId="0" xfId="0" applyFont="1" applyFill="1" applyBorder="1" applyAlignment="1">
      <alignment horizontal="center" vertical="center" wrapText="1"/>
    </xf>
    <xf numFmtId="0" fontId="0" fillId="0" borderId="0" xfId="0" applyFill="1" applyBorder="1"/>
    <xf numFmtId="164" fontId="0" fillId="0" borderId="0" xfId="1" applyNumberFormat="1" applyFont="1" applyFill="1" applyBorder="1"/>
    <xf numFmtId="164" fontId="24" fillId="0" borderId="0" xfId="0" applyNumberFormat="1" applyFont="1" applyBorder="1"/>
    <xf numFmtId="0" fontId="27" fillId="2" borderId="2" xfId="3" applyFont="1" applyFill="1" applyBorder="1" applyAlignment="1">
      <alignment horizontal="center" vertical="center"/>
    </xf>
    <xf numFmtId="0" fontId="27" fillId="2" borderId="2" xfId="3" applyFont="1" applyFill="1" applyBorder="1" applyAlignment="1">
      <alignment horizontal="center" vertical="center" wrapText="1"/>
    </xf>
    <xf numFmtId="0" fontId="45" fillId="0" borderId="0" xfId="21" applyFont="1" applyFill="1" applyBorder="1" applyAlignment="1"/>
    <xf numFmtId="0" fontId="17" fillId="0" borderId="0" xfId="24" applyBorder="1"/>
    <xf numFmtId="0" fontId="17" fillId="0" borderId="0" xfId="24"/>
    <xf numFmtId="3" fontId="17" fillId="0" borderId="0" xfId="24" applyNumberFormat="1" applyBorder="1"/>
    <xf numFmtId="3" fontId="17" fillId="0" borderId="0" xfId="24" applyNumberFormat="1"/>
    <xf numFmtId="4" fontId="23" fillId="0" borderId="2" xfId="2" applyNumberFormat="1" applyBorder="1" applyAlignment="1">
      <alignment horizontal="center" vertical="center" wrapText="1"/>
    </xf>
    <xf numFmtId="164" fontId="23" fillId="0" borderId="2" xfId="2" applyNumberFormat="1" applyFill="1" applyBorder="1" applyAlignment="1">
      <alignment horizontal="center" vertical="center" wrapText="1"/>
    </xf>
    <xf numFmtId="164" fontId="23" fillId="0" borderId="2" xfId="2" applyNumberFormat="1" applyFill="1" applyBorder="1"/>
    <xf numFmtId="164" fontId="0" fillId="0" borderId="2" xfId="0" applyNumberFormat="1" applyBorder="1"/>
    <xf numFmtId="44" fontId="0" fillId="35" borderId="2" xfId="1" applyFont="1" applyFill="1" applyBorder="1"/>
    <xf numFmtId="44" fontId="0" fillId="40" borderId="2" xfId="1" applyFont="1" applyFill="1" applyBorder="1"/>
    <xf numFmtId="44" fontId="0" fillId="41" borderId="2" xfId="1" applyFont="1" applyFill="1" applyBorder="1"/>
    <xf numFmtId="44" fontId="0" fillId="3" borderId="2" xfId="1" applyFont="1" applyFill="1" applyBorder="1"/>
    <xf numFmtId="164" fontId="0" fillId="0" borderId="0" xfId="0" applyNumberFormat="1"/>
    <xf numFmtId="164" fontId="0" fillId="35" borderId="2" xfId="1" applyNumberFormat="1" applyFont="1" applyFill="1" applyBorder="1"/>
    <xf numFmtId="0" fontId="23" fillId="0" borderId="0" xfId="0" applyFont="1" applyFill="1"/>
    <xf numFmtId="2" fontId="0" fillId="0" borderId="0" xfId="0" applyNumberFormat="1"/>
    <xf numFmtId="0" fontId="16" fillId="0" borderId="2" xfId="3" applyFont="1" applyBorder="1" applyAlignment="1">
      <alignment horizontal="center" wrapText="1"/>
    </xf>
    <xf numFmtId="0" fontId="27" fillId="0" borderId="0" xfId="182" applyFont="1"/>
    <xf numFmtId="0" fontId="15" fillId="0" borderId="0" xfId="182" applyFill="1"/>
    <xf numFmtId="10" fontId="0" fillId="0" borderId="0" xfId="0" applyNumberFormat="1"/>
    <xf numFmtId="0" fontId="23" fillId="0" borderId="0" xfId="1" applyNumberFormat="1" applyFont="1" applyAlignment="1">
      <alignment horizontal="center"/>
    </xf>
    <xf numFmtId="1" fontId="23" fillId="0" borderId="2" xfId="14" applyNumberFormat="1" applyFill="1" applyBorder="1"/>
    <xf numFmtId="2" fontId="23" fillId="0" borderId="2" xfId="14" applyNumberFormat="1" applyFill="1" applyBorder="1"/>
    <xf numFmtId="2" fontId="23" fillId="0" borderId="2" xfId="14" applyNumberFormat="1" applyFill="1" applyBorder="1"/>
    <xf numFmtId="2" fontId="23" fillId="0" borderId="2" xfId="14" applyNumberFormat="1" applyFill="1" applyBorder="1"/>
    <xf numFmtId="2" fontId="23" fillId="0" borderId="2" xfId="14" applyNumberFormat="1" applyFill="1" applyBorder="1"/>
    <xf numFmtId="1" fontId="23" fillId="0" borderId="2" xfId="14" applyNumberFormat="1" applyFill="1" applyBorder="1"/>
    <xf numFmtId="4" fontId="0" fillId="0" borderId="0" xfId="0" applyNumberFormat="1"/>
    <xf numFmtId="164" fontId="24" fillId="2" borderId="2" xfId="1" applyNumberFormat="1" applyFont="1" applyFill="1" applyBorder="1" applyAlignment="1">
      <alignment horizontal="center" vertical="center" wrapText="1"/>
    </xf>
    <xf numFmtId="3" fontId="48" fillId="38" borderId="2" xfId="182" quotePrefix="1" applyNumberFormat="1" applyFont="1" applyFill="1" applyBorder="1"/>
    <xf numFmtId="166" fontId="27" fillId="3" borderId="2" xfId="182" applyNumberFormat="1" applyFont="1" applyFill="1" applyBorder="1"/>
    <xf numFmtId="166" fontId="48" fillId="38" borderId="2" xfId="182" applyNumberFormat="1" applyFont="1" applyFill="1" applyBorder="1"/>
    <xf numFmtId="44" fontId="21" fillId="0" borderId="2" xfId="1" applyNumberFormat="1" applyFont="1" applyBorder="1" applyAlignment="1">
      <alignment horizontal="center"/>
    </xf>
    <xf numFmtId="1" fontId="22" fillId="0" borderId="0" xfId="3" applyNumberFormat="1"/>
    <xf numFmtId="44" fontId="0" fillId="0" borderId="0" xfId="1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2" fontId="22" fillId="0" borderId="0" xfId="3" applyNumberFormat="1" applyBorder="1" applyAlignment="1">
      <alignment horizontal="center"/>
    </xf>
    <xf numFmtId="0" fontId="9" fillId="0" borderId="0" xfId="3" applyFont="1" applyFill="1"/>
    <xf numFmtId="0" fontId="27" fillId="0" borderId="0" xfId="182" applyFont="1" applyBorder="1"/>
    <xf numFmtId="0" fontId="15" fillId="0" borderId="0" xfId="182"/>
    <xf numFmtId="0" fontId="15" fillId="0" borderId="2" xfId="182" applyBorder="1" applyAlignment="1">
      <alignment horizontal="center"/>
    </xf>
    <xf numFmtId="0" fontId="15" fillId="39" borderId="12" xfId="182" applyFill="1" applyBorder="1" applyAlignment="1">
      <alignment horizontal="center"/>
    </xf>
    <xf numFmtId="0" fontId="48" fillId="38" borderId="2" xfId="182" applyFont="1" applyFill="1" applyBorder="1" applyAlignment="1">
      <alignment horizontal="center" wrapText="1"/>
    </xf>
    <xf numFmtId="0" fontId="48" fillId="37" borderId="2" xfId="182" applyFont="1" applyFill="1" applyBorder="1" applyAlignment="1">
      <alignment horizontal="center" wrapText="1"/>
    </xf>
    <xf numFmtId="0" fontId="15" fillId="0" borderId="2" xfId="182" applyBorder="1"/>
    <xf numFmtId="0" fontId="15" fillId="39" borderId="13" xfId="182" applyFill="1" applyBorder="1"/>
    <xf numFmtId="0" fontId="49" fillId="0" borderId="0" xfId="182" applyFont="1" applyFill="1" applyBorder="1"/>
    <xf numFmtId="0" fontId="48" fillId="0" borderId="0" xfId="182" applyFont="1" applyFill="1" applyBorder="1" applyAlignment="1">
      <alignment horizontal="right"/>
    </xf>
    <xf numFmtId="0" fontId="0" fillId="0" borderId="0" xfId="0" applyAlignment="1">
      <alignment horizontal="left"/>
    </xf>
    <xf numFmtId="44" fontId="0" fillId="0" borderId="0" xfId="1" applyFont="1" applyBorder="1"/>
    <xf numFmtId="0" fontId="10" fillId="0" borderId="0" xfId="3" applyFont="1" applyBorder="1" applyAlignment="1">
      <alignment horizontal="center"/>
    </xf>
    <xf numFmtId="44" fontId="22" fillId="0" borderId="0" xfId="3" applyNumberFormat="1" applyBorder="1" applyAlignment="1">
      <alignment horizontal="center"/>
    </xf>
    <xf numFmtId="0" fontId="8" fillId="0" borderId="0" xfId="182" applyFont="1"/>
    <xf numFmtId="166" fontId="15" fillId="0" borderId="0" xfId="182" applyNumberFormat="1"/>
    <xf numFmtId="3" fontId="8" fillId="0" borderId="0" xfId="182" applyNumberFormat="1" applyFont="1" applyBorder="1"/>
    <xf numFmtId="3" fontId="15" fillId="0" borderId="0" xfId="182" applyNumberFormat="1"/>
    <xf numFmtId="3" fontId="15" fillId="0" borderId="0" xfId="182" applyNumberFormat="1" applyBorder="1"/>
    <xf numFmtId="0" fontId="15" fillId="0" borderId="0" xfId="182" applyBorder="1"/>
    <xf numFmtId="0" fontId="15" fillId="0" borderId="0" xfId="182" applyFill="1" applyBorder="1" applyAlignment="1"/>
    <xf numFmtId="0" fontId="15" fillId="39" borderId="0" xfId="182" applyFill="1" applyBorder="1"/>
    <xf numFmtId="0" fontId="15" fillId="0" borderId="12" xfId="182" applyBorder="1"/>
    <xf numFmtId="0" fontId="15" fillId="39" borderId="2" xfId="182" applyFill="1" applyBorder="1"/>
    <xf numFmtId="0" fontId="7" fillId="0" borderId="2" xfId="3" applyFont="1" applyBorder="1" applyAlignment="1">
      <alignment horizontal="center" wrapText="1"/>
    </xf>
    <xf numFmtId="39" fontId="21" fillId="0" borderId="2" xfId="1" applyNumberFormat="1" applyFont="1" applyBorder="1" applyAlignment="1">
      <alignment horizontal="center"/>
    </xf>
    <xf numFmtId="0" fontId="23" fillId="0" borderId="2" xfId="0" applyFont="1" applyBorder="1" applyAlignment="1">
      <alignment horizontal="right"/>
    </xf>
    <xf numFmtId="0" fontId="6" fillId="0" borderId="0" xfId="3" applyFont="1" applyBorder="1"/>
    <xf numFmtId="0" fontId="0" fillId="0" borderId="2" xfId="0" applyBorder="1" applyAlignment="1">
      <alignment wrapText="1"/>
    </xf>
    <xf numFmtId="44" fontId="0" fillId="0" borderId="2" xfId="1" applyFont="1" applyBorder="1" applyAlignment="1">
      <alignment wrapText="1"/>
    </xf>
    <xf numFmtId="167" fontId="0" fillId="0" borderId="2" xfId="1" applyNumberFormat="1" applyFont="1" applyBorder="1"/>
    <xf numFmtId="0" fontId="0" fillId="0" borderId="2" xfId="0" applyFill="1" applyBorder="1"/>
    <xf numFmtId="164" fontId="24" fillId="0" borderId="0" xfId="1" applyNumberFormat="1" applyFont="1" applyFill="1" applyBorder="1"/>
    <xf numFmtId="0" fontId="0" fillId="0" borderId="14" xfId="0" applyBorder="1"/>
    <xf numFmtId="0" fontId="0" fillId="0" borderId="2" xfId="0" applyBorder="1" applyAlignment="1">
      <alignment horizontal="center" wrapText="1"/>
    </xf>
    <xf numFmtId="0" fontId="0" fillId="0" borderId="0" xfId="0" applyAlignment="1">
      <alignment wrapText="1"/>
    </xf>
    <xf numFmtId="0" fontId="5" fillId="0" borderId="0" xfId="182" applyFont="1"/>
    <xf numFmtId="164" fontId="0" fillId="0" borderId="15" xfId="0" applyNumberFormat="1" applyBorder="1"/>
    <xf numFmtId="0" fontId="4" fillId="0" borderId="2" xfId="3" applyFont="1" applyBorder="1" applyAlignment="1">
      <alignment horizontal="center" wrapText="1"/>
    </xf>
    <xf numFmtId="0" fontId="4" fillId="0" borderId="0" xfId="3" applyFont="1"/>
    <xf numFmtId="0" fontId="3" fillId="0" borderId="0" xfId="182" applyFont="1"/>
    <xf numFmtId="44" fontId="0" fillId="0" borderId="2" xfId="1" applyFont="1" applyFill="1" applyBorder="1"/>
    <xf numFmtId="44" fontId="0" fillId="0" borderId="2" xfId="0" applyNumberFormat="1" applyBorder="1"/>
    <xf numFmtId="44" fontId="0" fillId="42" borderId="2" xfId="1" applyFont="1" applyFill="1" applyBorder="1"/>
    <xf numFmtId="0" fontId="0" fillId="2" borderId="15" xfId="0" applyFill="1" applyBorder="1" applyAlignment="1">
      <alignment horizontal="center" vertical="center" wrapText="1"/>
    </xf>
    <xf numFmtId="0" fontId="23" fillId="2" borderId="15" xfId="0" applyFont="1" applyFill="1" applyBorder="1" applyAlignment="1">
      <alignment horizontal="center" vertical="center" wrapText="1"/>
    </xf>
    <xf numFmtId="164" fontId="0" fillId="0" borderId="2" xfId="1" applyNumberFormat="1" applyFont="1" applyFill="1" applyBorder="1"/>
    <xf numFmtId="164" fontId="0" fillId="43" borderId="2" xfId="1" applyNumberFormat="1" applyFont="1" applyFill="1" applyBorder="1"/>
    <xf numFmtId="164" fontId="0" fillId="42" borderId="2" xfId="1" applyNumberFormat="1" applyFont="1" applyFill="1" applyBorder="1"/>
    <xf numFmtId="0" fontId="24" fillId="0" borderId="14" xfId="0" applyFont="1" applyFill="1" applyBorder="1"/>
    <xf numFmtId="0" fontId="24" fillId="0" borderId="2" xfId="0" applyFont="1" applyFill="1" applyBorder="1"/>
    <xf numFmtId="2" fontId="0" fillId="0" borderId="2" xfId="1" applyNumberFormat="1" applyFont="1" applyBorder="1"/>
    <xf numFmtId="164" fontId="24" fillId="0" borderId="2" xfId="1" applyNumberFormat="1" applyFont="1" applyBorder="1" applyAlignment="1">
      <alignment horizontal="center"/>
    </xf>
    <xf numFmtId="0" fontId="2" fillId="0" borderId="0" xfId="3" applyFont="1"/>
    <xf numFmtId="1" fontId="23" fillId="0" borderId="0" xfId="14" applyNumberFormat="1" applyFill="1" applyBorder="1"/>
    <xf numFmtId="2" fontId="23" fillId="0" borderId="2" xfId="2" applyNumberFormat="1" applyFill="1" applyBorder="1"/>
    <xf numFmtId="164" fontId="23" fillId="0" borderId="0" xfId="2" applyNumberFormat="1" applyFill="1" applyBorder="1" applyAlignment="1">
      <alignment horizontal="center" vertical="center" wrapText="1"/>
    </xf>
    <xf numFmtId="0" fontId="23" fillId="0" borderId="13" xfId="2" applyFill="1" applyBorder="1" applyAlignment="1">
      <alignment horizontal="center" vertical="center" wrapText="1"/>
    </xf>
    <xf numFmtId="0" fontId="25" fillId="0" borderId="2" xfId="0" applyFont="1" applyBorder="1" applyAlignment="1">
      <alignment horizontal="center"/>
    </xf>
    <xf numFmtId="0" fontId="55" fillId="0" borderId="16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182" applyFont="1"/>
    <xf numFmtId="0" fontId="1" fillId="0" borderId="0" xfId="182" applyFont="1" applyFill="1"/>
  </cellXfs>
  <cellStyles count="501">
    <cellStyle name="20% - Accent1" xfId="309" builtinId="30" customBuiltin="1"/>
    <cellStyle name="20% - Accent1 2" xfId="25" xr:uid="{00000000-0005-0000-0000-000001000000}"/>
    <cellStyle name="20% - Accent1 2 2" xfId="98" xr:uid="{00000000-0005-0000-0000-000002000000}"/>
    <cellStyle name="20% - Accent1 2 2 2" xfId="163" xr:uid="{00000000-0005-0000-0000-000003000000}"/>
    <cellStyle name="20% - Accent1 2 2 2 2" xfId="268" xr:uid="{00000000-0005-0000-0000-000004000000}"/>
    <cellStyle name="20% - Accent1 2 2 2 3" xfId="477" xr:uid="{00000000-0005-0000-0000-000005000000}"/>
    <cellStyle name="20% - Accent1 2 2 3" xfId="131" xr:uid="{00000000-0005-0000-0000-000006000000}"/>
    <cellStyle name="20% - Accent1 2 2 3 2" xfId="236" xr:uid="{00000000-0005-0000-0000-000007000000}"/>
    <cellStyle name="20% - Accent1 2 2 3 3" xfId="445" xr:uid="{00000000-0005-0000-0000-000008000000}"/>
    <cellStyle name="20% - Accent1 2 2 4" xfId="204" xr:uid="{00000000-0005-0000-0000-000009000000}"/>
    <cellStyle name="20% - Accent1 2 2 5" xfId="413" xr:uid="{00000000-0005-0000-0000-00000A000000}"/>
    <cellStyle name="20% - Accent1 2 3" xfId="147" xr:uid="{00000000-0005-0000-0000-00000B000000}"/>
    <cellStyle name="20% - Accent1 2 3 2" xfId="252" xr:uid="{00000000-0005-0000-0000-00000C000000}"/>
    <cellStyle name="20% - Accent1 2 3 3" xfId="461" xr:uid="{00000000-0005-0000-0000-00000D000000}"/>
    <cellStyle name="20% - Accent1 2 4" xfId="115" xr:uid="{00000000-0005-0000-0000-00000E000000}"/>
    <cellStyle name="20% - Accent1 2 4 2" xfId="220" xr:uid="{00000000-0005-0000-0000-00000F000000}"/>
    <cellStyle name="20% - Accent1 2 4 3" xfId="429" xr:uid="{00000000-0005-0000-0000-000010000000}"/>
    <cellStyle name="20% - Accent1 2 5" xfId="78" xr:uid="{00000000-0005-0000-0000-000011000000}"/>
    <cellStyle name="20% - Accent1 2 6" xfId="188" xr:uid="{00000000-0005-0000-0000-000012000000}"/>
    <cellStyle name="20% - Accent1 2 7" xfId="347" xr:uid="{00000000-0005-0000-0000-000013000000}"/>
    <cellStyle name="20% - Accent1 2 8" xfId="384" xr:uid="{00000000-0005-0000-0000-000014000000}"/>
    <cellStyle name="20% - Accent1 2 9" xfId="397" xr:uid="{00000000-0005-0000-0000-000015000000}"/>
    <cellStyle name="20% - Accent1 3" xfId="368" xr:uid="{00000000-0005-0000-0000-000016000000}"/>
    <cellStyle name="20% - Accent2" xfId="313" builtinId="34" customBuiltin="1"/>
    <cellStyle name="20% - Accent2 2" xfId="26" xr:uid="{00000000-0005-0000-0000-000018000000}"/>
    <cellStyle name="20% - Accent2 2 2" xfId="99" xr:uid="{00000000-0005-0000-0000-000019000000}"/>
    <cellStyle name="20% - Accent2 2 2 2" xfId="164" xr:uid="{00000000-0005-0000-0000-00001A000000}"/>
    <cellStyle name="20% - Accent2 2 2 2 2" xfId="269" xr:uid="{00000000-0005-0000-0000-00001B000000}"/>
    <cellStyle name="20% - Accent2 2 2 2 3" xfId="478" xr:uid="{00000000-0005-0000-0000-00001C000000}"/>
    <cellStyle name="20% - Accent2 2 2 3" xfId="132" xr:uid="{00000000-0005-0000-0000-00001D000000}"/>
    <cellStyle name="20% - Accent2 2 2 3 2" xfId="237" xr:uid="{00000000-0005-0000-0000-00001E000000}"/>
    <cellStyle name="20% - Accent2 2 2 3 3" xfId="446" xr:uid="{00000000-0005-0000-0000-00001F000000}"/>
    <cellStyle name="20% - Accent2 2 2 4" xfId="205" xr:uid="{00000000-0005-0000-0000-000020000000}"/>
    <cellStyle name="20% - Accent2 2 2 5" xfId="414" xr:uid="{00000000-0005-0000-0000-000021000000}"/>
    <cellStyle name="20% - Accent2 2 3" xfId="148" xr:uid="{00000000-0005-0000-0000-000022000000}"/>
    <cellStyle name="20% - Accent2 2 3 2" xfId="253" xr:uid="{00000000-0005-0000-0000-000023000000}"/>
    <cellStyle name="20% - Accent2 2 3 3" xfId="462" xr:uid="{00000000-0005-0000-0000-000024000000}"/>
    <cellStyle name="20% - Accent2 2 4" xfId="116" xr:uid="{00000000-0005-0000-0000-000025000000}"/>
    <cellStyle name="20% - Accent2 2 4 2" xfId="221" xr:uid="{00000000-0005-0000-0000-000026000000}"/>
    <cellStyle name="20% - Accent2 2 4 3" xfId="430" xr:uid="{00000000-0005-0000-0000-000027000000}"/>
    <cellStyle name="20% - Accent2 2 5" xfId="79" xr:uid="{00000000-0005-0000-0000-000028000000}"/>
    <cellStyle name="20% - Accent2 2 6" xfId="189" xr:uid="{00000000-0005-0000-0000-000029000000}"/>
    <cellStyle name="20% - Accent2 2 7" xfId="349" xr:uid="{00000000-0005-0000-0000-00002A000000}"/>
    <cellStyle name="20% - Accent2 2 8" xfId="386" xr:uid="{00000000-0005-0000-0000-00002B000000}"/>
    <cellStyle name="20% - Accent2 2 9" xfId="398" xr:uid="{00000000-0005-0000-0000-00002C000000}"/>
    <cellStyle name="20% - Accent2 3" xfId="370" xr:uid="{00000000-0005-0000-0000-00002D000000}"/>
    <cellStyle name="20% - Accent3" xfId="317" builtinId="38" customBuiltin="1"/>
    <cellStyle name="20% - Accent3 2" xfId="27" xr:uid="{00000000-0005-0000-0000-00002F000000}"/>
    <cellStyle name="20% - Accent3 2 2" xfId="100" xr:uid="{00000000-0005-0000-0000-000030000000}"/>
    <cellStyle name="20% - Accent3 2 2 2" xfId="165" xr:uid="{00000000-0005-0000-0000-000031000000}"/>
    <cellStyle name="20% - Accent3 2 2 2 2" xfId="270" xr:uid="{00000000-0005-0000-0000-000032000000}"/>
    <cellStyle name="20% - Accent3 2 2 2 3" xfId="479" xr:uid="{00000000-0005-0000-0000-000033000000}"/>
    <cellStyle name="20% - Accent3 2 2 3" xfId="133" xr:uid="{00000000-0005-0000-0000-000034000000}"/>
    <cellStyle name="20% - Accent3 2 2 3 2" xfId="238" xr:uid="{00000000-0005-0000-0000-000035000000}"/>
    <cellStyle name="20% - Accent3 2 2 3 3" xfId="447" xr:uid="{00000000-0005-0000-0000-000036000000}"/>
    <cellStyle name="20% - Accent3 2 2 4" xfId="206" xr:uid="{00000000-0005-0000-0000-000037000000}"/>
    <cellStyle name="20% - Accent3 2 2 5" xfId="415" xr:uid="{00000000-0005-0000-0000-000038000000}"/>
    <cellStyle name="20% - Accent3 2 3" xfId="149" xr:uid="{00000000-0005-0000-0000-000039000000}"/>
    <cellStyle name="20% - Accent3 2 3 2" xfId="254" xr:uid="{00000000-0005-0000-0000-00003A000000}"/>
    <cellStyle name="20% - Accent3 2 3 3" xfId="463" xr:uid="{00000000-0005-0000-0000-00003B000000}"/>
    <cellStyle name="20% - Accent3 2 4" xfId="117" xr:uid="{00000000-0005-0000-0000-00003C000000}"/>
    <cellStyle name="20% - Accent3 2 4 2" xfId="222" xr:uid="{00000000-0005-0000-0000-00003D000000}"/>
    <cellStyle name="20% - Accent3 2 4 3" xfId="431" xr:uid="{00000000-0005-0000-0000-00003E000000}"/>
    <cellStyle name="20% - Accent3 2 5" xfId="80" xr:uid="{00000000-0005-0000-0000-00003F000000}"/>
    <cellStyle name="20% - Accent3 2 6" xfId="190" xr:uid="{00000000-0005-0000-0000-000040000000}"/>
    <cellStyle name="20% - Accent3 2 7" xfId="351" xr:uid="{00000000-0005-0000-0000-000041000000}"/>
    <cellStyle name="20% - Accent3 2 8" xfId="388" xr:uid="{00000000-0005-0000-0000-000042000000}"/>
    <cellStyle name="20% - Accent3 2 9" xfId="399" xr:uid="{00000000-0005-0000-0000-000043000000}"/>
    <cellStyle name="20% - Accent3 3" xfId="372" xr:uid="{00000000-0005-0000-0000-000044000000}"/>
    <cellStyle name="20% - Accent4" xfId="321" builtinId="42" customBuiltin="1"/>
    <cellStyle name="20% - Accent4 2" xfId="28" xr:uid="{00000000-0005-0000-0000-000046000000}"/>
    <cellStyle name="20% - Accent4 2 2" xfId="101" xr:uid="{00000000-0005-0000-0000-000047000000}"/>
    <cellStyle name="20% - Accent4 2 2 2" xfId="166" xr:uid="{00000000-0005-0000-0000-000048000000}"/>
    <cellStyle name="20% - Accent4 2 2 2 2" xfId="271" xr:uid="{00000000-0005-0000-0000-000049000000}"/>
    <cellStyle name="20% - Accent4 2 2 2 3" xfId="480" xr:uid="{00000000-0005-0000-0000-00004A000000}"/>
    <cellStyle name="20% - Accent4 2 2 3" xfId="134" xr:uid="{00000000-0005-0000-0000-00004B000000}"/>
    <cellStyle name="20% - Accent4 2 2 3 2" xfId="239" xr:uid="{00000000-0005-0000-0000-00004C000000}"/>
    <cellStyle name="20% - Accent4 2 2 3 3" xfId="448" xr:uid="{00000000-0005-0000-0000-00004D000000}"/>
    <cellStyle name="20% - Accent4 2 2 4" xfId="207" xr:uid="{00000000-0005-0000-0000-00004E000000}"/>
    <cellStyle name="20% - Accent4 2 2 5" xfId="416" xr:uid="{00000000-0005-0000-0000-00004F000000}"/>
    <cellStyle name="20% - Accent4 2 3" xfId="150" xr:uid="{00000000-0005-0000-0000-000050000000}"/>
    <cellStyle name="20% - Accent4 2 3 2" xfId="255" xr:uid="{00000000-0005-0000-0000-000051000000}"/>
    <cellStyle name="20% - Accent4 2 3 3" xfId="464" xr:uid="{00000000-0005-0000-0000-000052000000}"/>
    <cellStyle name="20% - Accent4 2 4" xfId="118" xr:uid="{00000000-0005-0000-0000-000053000000}"/>
    <cellStyle name="20% - Accent4 2 4 2" xfId="223" xr:uid="{00000000-0005-0000-0000-000054000000}"/>
    <cellStyle name="20% - Accent4 2 4 3" xfId="432" xr:uid="{00000000-0005-0000-0000-000055000000}"/>
    <cellStyle name="20% - Accent4 2 5" xfId="81" xr:uid="{00000000-0005-0000-0000-000056000000}"/>
    <cellStyle name="20% - Accent4 2 6" xfId="191" xr:uid="{00000000-0005-0000-0000-000057000000}"/>
    <cellStyle name="20% - Accent4 2 7" xfId="353" xr:uid="{00000000-0005-0000-0000-000058000000}"/>
    <cellStyle name="20% - Accent4 2 8" xfId="390" xr:uid="{00000000-0005-0000-0000-000059000000}"/>
    <cellStyle name="20% - Accent4 2 9" xfId="400" xr:uid="{00000000-0005-0000-0000-00005A000000}"/>
    <cellStyle name="20% - Accent4 3" xfId="374" xr:uid="{00000000-0005-0000-0000-00005B000000}"/>
    <cellStyle name="20% - Accent5" xfId="325" builtinId="46" customBuiltin="1"/>
    <cellStyle name="20% - Accent5 2" xfId="29" xr:uid="{00000000-0005-0000-0000-00005D000000}"/>
    <cellStyle name="20% - Accent5 2 2" xfId="102" xr:uid="{00000000-0005-0000-0000-00005E000000}"/>
    <cellStyle name="20% - Accent5 2 2 2" xfId="167" xr:uid="{00000000-0005-0000-0000-00005F000000}"/>
    <cellStyle name="20% - Accent5 2 2 2 2" xfId="272" xr:uid="{00000000-0005-0000-0000-000060000000}"/>
    <cellStyle name="20% - Accent5 2 2 2 3" xfId="481" xr:uid="{00000000-0005-0000-0000-000061000000}"/>
    <cellStyle name="20% - Accent5 2 2 3" xfId="135" xr:uid="{00000000-0005-0000-0000-000062000000}"/>
    <cellStyle name="20% - Accent5 2 2 3 2" xfId="240" xr:uid="{00000000-0005-0000-0000-000063000000}"/>
    <cellStyle name="20% - Accent5 2 2 3 3" xfId="449" xr:uid="{00000000-0005-0000-0000-000064000000}"/>
    <cellStyle name="20% - Accent5 2 2 4" xfId="208" xr:uid="{00000000-0005-0000-0000-000065000000}"/>
    <cellStyle name="20% - Accent5 2 2 5" xfId="417" xr:uid="{00000000-0005-0000-0000-000066000000}"/>
    <cellStyle name="20% - Accent5 2 3" xfId="151" xr:uid="{00000000-0005-0000-0000-000067000000}"/>
    <cellStyle name="20% - Accent5 2 3 2" xfId="256" xr:uid="{00000000-0005-0000-0000-000068000000}"/>
    <cellStyle name="20% - Accent5 2 3 3" xfId="465" xr:uid="{00000000-0005-0000-0000-000069000000}"/>
    <cellStyle name="20% - Accent5 2 4" xfId="119" xr:uid="{00000000-0005-0000-0000-00006A000000}"/>
    <cellStyle name="20% - Accent5 2 4 2" xfId="224" xr:uid="{00000000-0005-0000-0000-00006B000000}"/>
    <cellStyle name="20% - Accent5 2 4 3" xfId="433" xr:uid="{00000000-0005-0000-0000-00006C000000}"/>
    <cellStyle name="20% - Accent5 2 5" xfId="82" xr:uid="{00000000-0005-0000-0000-00006D000000}"/>
    <cellStyle name="20% - Accent5 2 6" xfId="192" xr:uid="{00000000-0005-0000-0000-00006E000000}"/>
    <cellStyle name="20% - Accent5 2 7" xfId="355" xr:uid="{00000000-0005-0000-0000-00006F000000}"/>
    <cellStyle name="20% - Accent5 2 8" xfId="392" xr:uid="{00000000-0005-0000-0000-000070000000}"/>
    <cellStyle name="20% - Accent5 2 9" xfId="401" xr:uid="{00000000-0005-0000-0000-000071000000}"/>
    <cellStyle name="20% - Accent5 3" xfId="376" xr:uid="{00000000-0005-0000-0000-000072000000}"/>
    <cellStyle name="20% - Accent6" xfId="329" builtinId="50" customBuiltin="1"/>
    <cellStyle name="20% - Accent6 2" xfId="30" xr:uid="{00000000-0005-0000-0000-000074000000}"/>
    <cellStyle name="20% - Accent6 2 2" xfId="103" xr:uid="{00000000-0005-0000-0000-000075000000}"/>
    <cellStyle name="20% - Accent6 2 2 2" xfId="168" xr:uid="{00000000-0005-0000-0000-000076000000}"/>
    <cellStyle name="20% - Accent6 2 2 2 2" xfId="273" xr:uid="{00000000-0005-0000-0000-000077000000}"/>
    <cellStyle name="20% - Accent6 2 2 2 3" xfId="482" xr:uid="{00000000-0005-0000-0000-000078000000}"/>
    <cellStyle name="20% - Accent6 2 2 3" xfId="136" xr:uid="{00000000-0005-0000-0000-000079000000}"/>
    <cellStyle name="20% - Accent6 2 2 3 2" xfId="241" xr:uid="{00000000-0005-0000-0000-00007A000000}"/>
    <cellStyle name="20% - Accent6 2 2 3 3" xfId="450" xr:uid="{00000000-0005-0000-0000-00007B000000}"/>
    <cellStyle name="20% - Accent6 2 2 4" xfId="209" xr:uid="{00000000-0005-0000-0000-00007C000000}"/>
    <cellStyle name="20% - Accent6 2 2 5" xfId="418" xr:uid="{00000000-0005-0000-0000-00007D000000}"/>
    <cellStyle name="20% - Accent6 2 3" xfId="152" xr:uid="{00000000-0005-0000-0000-00007E000000}"/>
    <cellStyle name="20% - Accent6 2 3 2" xfId="257" xr:uid="{00000000-0005-0000-0000-00007F000000}"/>
    <cellStyle name="20% - Accent6 2 3 3" xfId="466" xr:uid="{00000000-0005-0000-0000-000080000000}"/>
    <cellStyle name="20% - Accent6 2 4" xfId="120" xr:uid="{00000000-0005-0000-0000-000081000000}"/>
    <cellStyle name="20% - Accent6 2 4 2" xfId="225" xr:uid="{00000000-0005-0000-0000-000082000000}"/>
    <cellStyle name="20% - Accent6 2 4 3" xfId="434" xr:uid="{00000000-0005-0000-0000-000083000000}"/>
    <cellStyle name="20% - Accent6 2 5" xfId="83" xr:uid="{00000000-0005-0000-0000-000084000000}"/>
    <cellStyle name="20% - Accent6 2 6" xfId="193" xr:uid="{00000000-0005-0000-0000-000085000000}"/>
    <cellStyle name="20% - Accent6 2 7" xfId="357" xr:uid="{00000000-0005-0000-0000-000086000000}"/>
    <cellStyle name="20% - Accent6 2 8" xfId="394" xr:uid="{00000000-0005-0000-0000-000087000000}"/>
    <cellStyle name="20% - Accent6 2 9" xfId="402" xr:uid="{00000000-0005-0000-0000-000088000000}"/>
    <cellStyle name="20% - Accent6 3" xfId="378" xr:uid="{00000000-0005-0000-0000-000089000000}"/>
    <cellStyle name="40% - Accent1" xfId="310" builtinId="31" customBuiltin="1"/>
    <cellStyle name="40% - Accent1 2" xfId="31" xr:uid="{00000000-0005-0000-0000-00008B000000}"/>
    <cellStyle name="40% - Accent1 2 2" xfId="104" xr:uid="{00000000-0005-0000-0000-00008C000000}"/>
    <cellStyle name="40% - Accent1 2 2 2" xfId="169" xr:uid="{00000000-0005-0000-0000-00008D000000}"/>
    <cellStyle name="40% - Accent1 2 2 2 2" xfId="274" xr:uid="{00000000-0005-0000-0000-00008E000000}"/>
    <cellStyle name="40% - Accent1 2 2 2 3" xfId="483" xr:uid="{00000000-0005-0000-0000-00008F000000}"/>
    <cellStyle name="40% - Accent1 2 2 3" xfId="137" xr:uid="{00000000-0005-0000-0000-000090000000}"/>
    <cellStyle name="40% - Accent1 2 2 3 2" xfId="242" xr:uid="{00000000-0005-0000-0000-000091000000}"/>
    <cellStyle name="40% - Accent1 2 2 3 3" xfId="451" xr:uid="{00000000-0005-0000-0000-000092000000}"/>
    <cellStyle name="40% - Accent1 2 2 4" xfId="210" xr:uid="{00000000-0005-0000-0000-000093000000}"/>
    <cellStyle name="40% - Accent1 2 2 5" xfId="419" xr:uid="{00000000-0005-0000-0000-000094000000}"/>
    <cellStyle name="40% - Accent1 2 3" xfId="153" xr:uid="{00000000-0005-0000-0000-000095000000}"/>
    <cellStyle name="40% - Accent1 2 3 2" xfId="258" xr:uid="{00000000-0005-0000-0000-000096000000}"/>
    <cellStyle name="40% - Accent1 2 3 3" xfId="467" xr:uid="{00000000-0005-0000-0000-000097000000}"/>
    <cellStyle name="40% - Accent1 2 4" xfId="121" xr:uid="{00000000-0005-0000-0000-000098000000}"/>
    <cellStyle name="40% - Accent1 2 4 2" xfId="226" xr:uid="{00000000-0005-0000-0000-000099000000}"/>
    <cellStyle name="40% - Accent1 2 4 3" xfId="435" xr:uid="{00000000-0005-0000-0000-00009A000000}"/>
    <cellStyle name="40% - Accent1 2 5" xfId="84" xr:uid="{00000000-0005-0000-0000-00009B000000}"/>
    <cellStyle name="40% - Accent1 2 6" xfId="194" xr:uid="{00000000-0005-0000-0000-00009C000000}"/>
    <cellStyle name="40% - Accent1 2 7" xfId="348" xr:uid="{00000000-0005-0000-0000-00009D000000}"/>
    <cellStyle name="40% - Accent1 2 8" xfId="385" xr:uid="{00000000-0005-0000-0000-00009E000000}"/>
    <cellStyle name="40% - Accent1 2 9" xfId="403" xr:uid="{00000000-0005-0000-0000-00009F000000}"/>
    <cellStyle name="40% - Accent1 3" xfId="369" xr:uid="{00000000-0005-0000-0000-0000A0000000}"/>
    <cellStyle name="40% - Accent2" xfId="314" builtinId="35" customBuiltin="1"/>
    <cellStyle name="40% - Accent2 2" xfId="32" xr:uid="{00000000-0005-0000-0000-0000A2000000}"/>
    <cellStyle name="40% - Accent2 2 2" xfId="105" xr:uid="{00000000-0005-0000-0000-0000A3000000}"/>
    <cellStyle name="40% - Accent2 2 2 2" xfId="170" xr:uid="{00000000-0005-0000-0000-0000A4000000}"/>
    <cellStyle name="40% - Accent2 2 2 2 2" xfId="275" xr:uid="{00000000-0005-0000-0000-0000A5000000}"/>
    <cellStyle name="40% - Accent2 2 2 2 3" xfId="484" xr:uid="{00000000-0005-0000-0000-0000A6000000}"/>
    <cellStyle name="40% - Accent2 2 2 3" xfId="138" xr:uid="{00000000-0005-0000-0000-0000A7000000}"/>
    <cellStyle name="40% - Accent2 2 2 3 2" xfId="243" xr:uid="{00000000-0005-0000-0000-0000A8000000}"/>
    <cellStyle name="40% - Accent2 2 2 3 3" xfId="452" xr:uid="{00000000-0005-0000-0000-0000A9000000}"/>
    <cellStyle name="40% - Accent2 2 2 4" xfId="211" xr:uid="{00000000-0005-0000-0000-0000AA000000}"/>
    <cellStyle name="40% - Accent2 2 2 5" xfId="420" xr:uid="{00000000-0005-0000-0000-0000AB000000}"/>
    <cellStyle name="40% - Accent2 2 3" xfId="154" xr:uid="{00000000-0005-0000-0000-0000AC000000}"/>
    <cellStyle name="40% - Accent2 2 3 2" xfId="259" xr:uid="{00000000-0005-0000-0000-0000AD000000}"/>
    <cellStyle name="40% - Accent2 2 3 3" xfId="468" xr:uid="{00000000-0005-0000-0000-0000AE000000}"/>
    <cellStyle name="40% - Accent2 2 4" xfId="122" xr:uid="{00000000-0005-0000-0000-0000AF000000}"/>
    <cellStyle name="40% - Accent2 2 4 2" xfId="227" xr:uid="{00000000-0005-0000-0000-0000B0000000}"/>
    <cellStyle name="40% - Accent2 2 4 3" xfId="436" xr:uid="{00000000-0005-0000-0000-0000B1000000}"/>
    <cellStyle name="40% - Accent2 2 5" xfId="85" xr:uid="{00000000-0005-0000-0000-0000B2000000}"/>
    <cellStyle name="40% - Accent2 2 6" xfId="195" xr:uid="{00000000-0005-0000-0000-0000B3000000}"/>
    <cellStyle name="40% - Accent2 2 7" xfId="350" xr:uid="{00000000-0005-0000-0000-0000B4000000}"/>
    <cellStyle name="40% - Accent2 2 8" xfId="387" xr:uid="{00000000-0005-0000-0000-0000B5000000}"/>
    <cellStyle name="40% - Accent2 2 9" xfId="404" xr:uid="{00000000-0005-0000-0000-0000B6000000}"/>
    <cellStyle name="40% - Accent2 3" xfId="371" xr:uid="{00000000-0005-0000-0000-0000B7000000}"/>
    <cellStyle name="40% - Accent3" xfId="318" builtinId="39" customBuiltin="1"/>
    <cellStyle name="40% - Accent3 2" xfId="33" xr:uid="{00000000-0005-0000-0000-0000B9000000}"/>
    <cellStyle name="40% - Accent3 2 2" xfId="106" xr:uid="{00000000-0005-0000-0000-0000BA000000}"/>
    <cellStyle name="40% - Accent3 2 2 2" xfId="171" xr:uid="{00000000-0005-0000-0000-0000BB000000}"/>
    <cellStyle name="40% - Accent3 2 2 2 2" xfId="276" xr:uid="{00000000-0005-0000-0000-0000BC000000}"/>
    <cellStyle name="40% - Accent3 2 2 2 3" xfId="485" xr:uid="{00000000-0005-0000-0000-0000BD000000}"/>
    <cellStyle name="40% - Accent3 2 2 3" xfId="139" xr:uid="{00000000-0005-0000-0000-0000BE000000}"/>
    <cellStyle name="40% - Accent3 2 2 3 2" xfId="244" xr:uid="{00000000-0005-0000-0000-0000BF000000}"/>
    <cellStyle name="40% - Accent3 2 2 3 3" xfId="453" xr:uid="{00000000-0005-0000-0000-0000C0000000}"/>
    <cellStyle name="40% - Accent3 2 2 4" xfId="212" xr:uid="{00000000-0005-0000-0000-0000C1000000}"/>
    <cellStyle name="40% - Accent3 2 2 5" xfId="421" xr:uid="{00000000-0005-0000-0000-0000C2000000}"/>
    <cellStyle name="40% - Accent3 2 3" xfId="155" xr:uid="{00000000-0005-0000-0000-0000C3000000}"/>
    <cellStyle name="40% - Accent3 2 3 2" xfId="260" xr:uid="{00000000-0005-0000-0000-0000C4000000}"/>
    <cellStyle name="40% - Accent3 2 3 3" xfId="469" xr:uid="{00000000-0005-0000-0000-0000C5000000}"/>
    <cellStyle name="40% - Accent3 2 4" xfId="123" xr:uid="{00000000-0005-0000-0000-0000C6000000}"/>
    <cellStyle name="40% - Accent3 2 4 2" xfId="228" xr:uid="{00000000-0005-0000-0000-0000C7000000}"/>
    <cellStyle name="40% - Accent3 2 4 3" xfId="437" xr:uid="{00000000-0005-0000-0000-0000C8000000}"/>
    <cellStyle name="40% - Accent3 2 5" xfId="86" xr:uid="{00000000-0005-0000-0000-0000C9000000}"/>
    <cellStyle name="40% - Accent3 2 6" xfId="196" xr:uid="{00000000-0005-0000-0000-0000CA000000}"/>
    <cellStyle name="40% - Accent3 2 7" xfId="352" xr:uid="{00000000-0005-0000-0000-0000CB000000}"/>
    <cellStyle name="40% - Accent3 2 8" xfId="389" xr:uid="{00000000-0005-0000-0000-0000CC000000}"/>
    <cellStyle name="40% - Accent3 2 9" xfId="405" xr:uid="{00000000-0005-0000-0000-0000CD000000}"/>
    <cellStyle name="40% - Accent3 3" xfId="373" xr:uid="{00000000-0005-0000-0000-0000CE000000}"/>
    <cellStyle name="40% - Accent4" xfId="322" builtinId="43" customBuiltin="1"/>
    <cellStyle name="40% - Accent4 2" xfId="34" xr:uid="{00000000-0005-0000-0000-0000D0000000}"/>
    <cellStyle name="40% - Accent4 2 2" xfId="107" xr:uid="{00000000-0005-0000-0000-0000D1000000}"/>
    <cellStyle name="40% - Accent4 2 2 2" xfId="172" xr:uid="{00000000-0005-0000-0000-0000D2000000}"/>
    <cellStyle name="40% - Accent4 2 2 2 2" xfId="277" xr:uid="{00000000-0005-0000-0000-0000D3000000}"/>
    <cellStyle name="40% - Accent4 2 2 2 3" xfId="486" xr:uid="{00000000-0005-0000-0000-0000D4000000}"/>
    <cellStyle name="40% - Accent4 2 2 3" xfId="140" xr:uid="{00000000-0005-0000-0000-0000D5000000}"/>
    <cellStyle name="40% - Accent4 2 2 3 2" xfId="245" xr:uid="{00000000-0005-0000-0000-0000D6000000}"/>
    <cellStyle name="40% - Accent4 2 2 3 3" xfId="454" xr:uid="{00000000-0005-0000-0000-0000D7000000}"/>
    <cellStyle name="40% - Accent4 2 2 4" xfId="213" xr:uid="{00000000-0005-0000-0000-0000D8000000}"/>
    <cellStyle name="40% - Accent4 2 2 5" xfId="422" xr:uid="{00000000-0005-0000-0000-0000D9000000}"/>
    <cellStyle name="40% - Accent4 2 3" xfId="156" xr:uid="{00000000-0005-0000-0000-0000DA000000}"/>
    <cellStyle name="40% - Accent4 2 3 2" xfId="261" xr:uid="{00000000-0005-0000-0000-0000DB000000}"/>
    <cellStyle name="40% - Accent4 2 3 3" xfId="470" xr:uid="{00000000-0005-0000-0000-0000DC000000}"/>
    <cellStyle name="40% - Accent4 2 4" xfId="124" xr:uid="{00000000-0005-0000-0000-0000DD000000}"/>
    <cellStyle name="40% - Accent4 2 4 2" xfId="229" xr:uid="{00000000-0005-0000-0000-0000DE000000}"/>
    <cellStyle name="40% - Accent4 2 4 3" xfId="438" xr:uid="{00000000-0005-0000-0000-0000DF000000}"/>
    <cellStyle name="40% - Accent4 2 5" xfId="87" xr:uid="{00000000-0005-0000-0000-0000E0000000}"/>
    <cellStyle name="40% - Accent4 2 6" xfId="197" xr:uid="{00000000-0005-0000-0000-0000E1000000}"/>
    <cellStyle name="40% - Accent4 2 7" xfId="354" xr:uid="{00000000-0005-0000-0000-0000E2000000}"/>
    <cellStyle name="40% - Accent4 2 8" xfId="391" xr:uid="{00000000-0005-0000-0000-0000E3000000}"/>
    <cellStyle name="40% - Accent4 2 9" xfId="406" xr:uid="{00000000-0005-0000-0000-0000E4000000}"/>
    <cellStyle name="40% - Accent4 3" xfId="375" xr:uid="{00000000-0005-0000-0000-0000E5000000}"/>
    <cellStyle name="40% - Accent5" xfId="326" builtinId="47" customBuiltin="1"/>
    <cellStyle name="40% - Accent5 2" xfId="35" xr:uid="{00000000-0005-0000-0000-0000E7000000}"/>
    <cellStyle name="40% - Accent5 2 2" xfId="108" xr:uid="{00000000-0005-0000-0000-0000E8000000}"/>
    <cellStyle name="40% - Accent5 2 2 2" xfId="173" xr:uid="{00000000-0005-0000-0000-0000E9000000}"/>
    <cellStyle name="40% - Accent5 2 2 2 2" xfId="278" xr:uid="{00000000-0005-0000-0000-0000EA000000}"/>
    <cellStyle name="40% - Accent5 2 2 2 3" xfId="487" xr:uid="{00000000-0005-0000-0000-0000EB000000}"/>
    <cellStyle name="40% - Accent5 2 2 3" xfId="141" xr:uid="{00000000-0005-0000-0000-0000EC000000}"/>
    <cellStyle name="40% - Accent5 2 2 3 2" xfId="246" xr:uid="{00000000-0005-0000-0000-0000ED000000}"/>
    <cellStyle name="40% - Accent5 2 2 3 3" xfId="455" xr:uid="{00000000-0005-0000-0000-0000EE000000}"/>
    <cellStyle name="40% - Accent5 2 2 4" xfId="214" xr:uid="{00000000-0005-0000-0000-0000EF000000}"/>
    <cellStyle name="40% - Accent5 2 2 5" xfId="423" xr:uid="{00000000-0005-0000-0000-0000F0000000}"/>
    <cellStyle name="40% - Accent5 2 3" xfId="157" xr:uid="{00000000-0005-0000-0000-0000F1000000}"/>
    <cellStyle name="40% - Accent5 2 3 2" xfId="262" xr:uid="{00000000-0005-0000-0000-0000F2000000}"/>
    <cellStyle name="40% - Accent5 2 3 3" xfId="471" xr:uid="{00000000-0005-0000-0000-0000F3000000}"/>
    <cellStyle name="40% - Accent5 2 4" xfId="125" xr:uid="{00000000-0005-0000-0000-0000F4000000}"/>
    <cellStyle name="40% - Accent5 2 4 2" xfId="230" xr:uid="{00000000-0005-0000-0000-0000F5000000}"/>
    <cellStyle name="40% - Accent5 2 4 3" xfId="439" xr:uid="{00000000-0005-0000-0000-0000F6000000}"/>
    <cellStyle name="40% - Accent5 2 5" xfId="88" xr:uid="{00000000-0005-0000-0000-0000F7000000}"/>
    <cellStyle name="40% - Accent5 2 6" xfId="198" xr:uid="{00000000-0005-0000-0000-0000F8000000}"/>
    <cellStyle name="40% - Accent5 2 7" xfId="356" xr:uid="{00000000-0005-0000-0000-0000F9000000}"/>
    <cellStyle name="40% - Accent5 2 8" xfId="393" xr:uid="{00000000-0005-0000-0000-0000FA000000}"/>
    <cellStyle name="40% - Accent5 2 9" xfId="407" xr:uid="{00000000-0005-0000-0000-0000FB000000}"/>
    <cellStyle name="40% - Accent5 3" xfId="377" xr:uid="{00000000-0005-0000-0000-0000FC000000}"/>
    <cellStyle name="40% - Accent6" xfId="330" builtinId="51" customBuiltin="1"/>
    <cellStyle name="40% - Accent6 2" xfId="36" xr:uid="{00000000-0005-0000-0000-0000FE000000}"/>
    <cellStyle name="40% - Accent6 2 2" xfId="109" xr:uid="{00000000-0005-0000-0000-0000FF000000}"/>
    <cellStyle name="40% - Accent6 2 2 2" xfId="174" xr:uid="{00000000-0005-0000-0000-000000010000}"/>
    <cellStyle name="40% - Accent6 2 2 2 2" xfId="279" xr:uid="{00000000-0005-0000-0000-000001010000}"/>
    <cellStyle name="40% - Accent6 2 2 2 3" xfId="488" xr:uid="{00000000-0005-0000-0000-000002010000}"/>
    <cellStyle name="40% - Accent6 2 2 3" xfId="142" xr:uid="{00000000-0005-0000-0000-000003010000}"/>
    <cellStyle name="40% - Accent6 2 2 3 2" xfId="247" xr:uid="{00000000-0005-0000-0000-000004010000}"/>
    <cellStyle name="40% - Accent6 2 2 3 3" xfId="456" xr:uid="{00000000-0005-0000-0000-000005010000}"/>
    <cellStyle name="40% - Accent6 2 2 4" xfId="215" xr:uid="{00000000-0005-0000-0000-000006010000}"/>
    <cellStyle name="40% - Accent6 2 2 5" xfId="424" xr:uid="{00000000-0005-0000-0000-000007010000}"/>
    <cellStyle name="40% - Accent6 2 3" xfId="158" xr:uid="{00000000-0005-0000-0000-000008010000}"/>
    <cellStyle name="40% - Accent6 2 3 2" xfId="263" xr:uid="{00000000-0005-0000-0000-000009010000}"/>
    <cellStyle name="40% - Accent6 2 3 3" xfId="472" xr:uid="{00000000-0005-0000-0000-00000A010000}"/>
    <cellStyle name="40% - Accent6 2 4" xfId="126" xr:uid="{00000000-0005-0000-0000-00000B010000}"/>
    <cellStyle name="40% - Accent6 2 4 2" xfId="231" xr:uid="{00000000-0005-0000-0000-00000C010000}"/>
    <cellStyle name="40% - Accent6 2 4 3" xfId="440" xr:uid="{00000000-0005-0000-0000-00000D010000}"/>
    <cellStyle name="40% - Accent6 2 5" xfId="89" xr:uid="{00000000-0005-0000-0000-00000E010000}"/>
    <cellStyle name="40% - Accent6 2 6" xfId="199" xr:uid="{00000000-0005-0000-0000-00000F010000}"/>
    <cellStyle name="40% - Accent6 2 7" xfId="358" xr:uid="{00000000-0005-0000-0000-000010010000}"/>
    <cellStyle name="40% - Accent6 2 8" xfId="395" xr:uid="{00000000-0005-0000-0000-000011010000}"/>
    <cellStyle name="40% - Accent6 2 9" xfId="408" xr:uid="{00000000-0005-0000-0000-000012010000}"/>
    <cellStyle name="40% - Accent6 3" xfId="379" xr:uid="{00000000-0005-0000-0000-000013010000}"/>
    <cellStyle name="60% - Accent1" xfId="311" builtinId="32" customBuiltin="1"/>
    <cellStyle name="60% - Accent1 2" xfId="37" xr:uid="{00000000-0005-0000-0000-000015010000}"/>
    <cellStyle name="60% - Accent2" xfId="315" builtinId="36" customBuiltin="1"/>
    <cellStyle name="60% - Accent2 2" xfId="38" xr:uid="{00000000-0005-0000-0000-000017010000}"/>
    <cellStyle name="60% - Accent3" xfId="319" builtinId="40" customBuiltin="1"/>
    <cellStyle name="60% - Accent3 2" xfId="39" xr:uid="{00000000-0005-0000-0000-000019010000}"/>
    <cellStyle name="60% - Accent4" xfId="323" builtinId="44" customBuiltin="1"/>
    <cellStyle name="60% - Accent4 2" xfId="40" xr:uid="{00000000-0005-0000-0000-00001B010000}"/>
    <cellStyle name="60% - Accent5" xfId="327" builtinId="48" customBuiltin="1"/>
    <cellStyle name="60% - Accent5 2" xfId="41" xr:uid="{00000000-0005-0000-0000-00001D010000}"/>
    <cellStyle name="60% - Accent6" xfId="331" builtinId="52" customBuiltin="1"/>
    <cellStyle name="60% - Accent6 2" xfId="42" xr:uid="{00000000-0005-0000-0000-00001F010000}"/>
    <cellStyle name="Accent1" xfId="308" builtinId="29" customBuiltin="1"/>
    <cellStyle name="Accent1 2" xfId="43" xr:uid="{00000000-0005-0000-0000-000021010000}"/>
    <cellStyle name="Accent2" xfId="312" builtinId="33" customBuiltin="1"/>
    <cellStyle name="Accent2 2" xfId="44" xr:uid="{00000000-0005-0000-0000-000023010000}"/>
    <cellStyle name="Accent3" xfId="316" builtinId="37" customBuiltin="1"/>
    <cellStyle name="Accent3 2" xfId="45" xr:uid="{00000000-0005-0000-0000-000025010000}"/>
    <cellStyle name="Accent4" xfId="320" builtinId="41" customBuiltin="1"/>
    <cellStyle name="Accent4 2" xfId="46" xr:uid="{00000000-0005-0000-0000-000027010000}"/>
    <cellStyle name="Accent5" xfId="324" builtinId="45" customBuiltin="1"/>
    <cellStyle name="Accent5 2" xfId="47" xr:uid="{00000000-0005-0000-0000-000029010000}"/>
    <cellStyle name="Accent6" xfId="328" builtinId="49" customBuiltin="1"/>
    <cellStyle name="Accent6 2" xfId="48" xr:uid="{00000000-0005-0000-0000-00002B010000}"/>
    <cellStyle name="Bad" xfId="298" builtinId="27" customBuiltin="1"/>
    <cellStyle name="Bad 2" xfId="49" xr:uid="{00000000-0005-0000-0000-00002D010000}"/>
    <cellStyle name="Calculation" xfId="302" builtinId="22" customBuiltin="1"/>
    <cellStyle name="Calculation 2" xfId="50" xr:uid="{00000000-0005-0000-0000-00002F010000}"/>
    <cellStyle name="Check Cell" xfId="304" builtinId="23" customBuiltin="1"/>
    <cellStyle name="Check Cell 2" xfId="51" xr:uid="{00000000-0005-0000-0000-000031010000}"/>
    <cellStyle name="Comma 2" xfId="52" xr:uid="{00000000-0005-0000-0000-000032010000}"/>
    <cellStyle name="Comma0" xfId="53" xr:uid="{00000000-0005-0000-0000-000033010000}"/>
    <cellStyle name="Comma0 2" xfId="54" xr:uid="{00000000-0005-0000-0000-000034010000}"/>
    <cellStyle name="Currency" xfId="1" builtinId="4"/>
    <cellStyle name="Currency 2" xfId="4" xr:uid="{00000000-0005-0000-0000-000036010000}"/>
    <cellStyle name="Currency 2 2" xfId="10" xr:uid="{00000000-0005-0000-0000-000037010000}"/>
    <cellStyle name="Currency 2 2 2" xfId="91" xr:uid="{00000000-0005-0000-0000-000038010000}"/>
    <cellStyle name="Currency 2 2 3" xfId="337" xr:uid="{00000000-0005-0000-0000-000039010000}"/>
    <cellStyle name="Currency 2 2 4" xfId="362" xr:uid="{00000000-0005-0000-0000-00003A010000}"/>
    <cellStyle name="Currency 2 3" xfId="11" xr:uid="{00000000-0005-0000-0000-00003B010000}"/>
    <cellStyle name="Currency 2 3 2" xfId="183" xr:uid="{00000000-0005-0000-0000-00003C010000}"/>
    <cellStyle name="Currency 2 3 3" xfId="288" xr:uid="{00000000-0005-0000-0000-00003D010000}"/>
    <cellStyle name="Currency 2 3 4" xfId="338" xr:uid="{00000000-0005-0000-0000-00003E010000}"/>
    <cellStyle name="Currency 2 3 5" xfId="363" xr:uid="{00000000-0005-0000-0000-00003F010000}"/>
    <cellStyle name="Currency 2 3 6" xfId="497" xr:uid="{00000000-0005-0000-0000-000040010000}"/>
    <cellStyle name="Currency 2 4" xfId="90" xr:uid="{00000000-0005-0000-0000-000041010000}"/>
    <cellStyle name="Currency0" xfId="55" xr:uid="{00000000-0005-0000-0000-000042010000}"/>
    <cellStyle name="Currency0 2" xfId="56" xr:uid="{00000000-0005-0000-0000-000043010000}"/>
    <cellStyle name="Date" xfId="57" xr:uid="{00000000-0005-0000-0000-000044010000}"/>
    <cellStyle name="Date 2" xfId="58" xr:uid="{00000000-0005-0000-0000-000045010000}"/>
    <cellStyle name="Explanatory Text" xfId="306" builtinId="53" customBuiltin="1"/>
    <cellStyle name="Explanatory Text 2" xfId="59" xr:uid="{00000000-0005-0000-0000-000047010000}"/>
    <cellStyle name="Fixed" xfId="60" xr:uid="{00000000-0005-0000-0000-000048010000}"/>
    <cellStyle name="Fixed 2" xfId="61" xr:uid="{00000000-0005-0000-0000-000049010000}"/>
    <cellStyle name="Good" xfId="297" builtinId="26" customBuiltin="1"/>
    <cellStyle name="Good 2" xfId="62" xr:uid="{00000000-0005-0000-0000-00004B010000}"/>
    <cellStyle name="Heading 1" xfId="293" builtinId="16" customBuiltin="1"/>
    <cellStyle name="Heading 1 2" xfId="63" xr:uid="{00000000-0005-0000-0000-00004D010000}"/>
    <cellStyle name="Heading 2" xfId="294" builtinId="17" customBuiltin="1"/>
    <cellStyle name="Heading 2 2" xfId="64" xr:uid="{00000000-0005-0000-0000-00004F010000}"/>
    <cellStyle name="Heading 3" xfId="295" builtinId="18" customBuiltin="1"/>
    <cellStyle name="Heading 3 2" xfId="65" xr:uid="{00000000-0005-0000-0000-000051010000}"/>
    <cellStyle name="Heading 4" xfId="296" builtinId="19" customBuiltin="1"/>
    <cellStyle name="Heading 4 2" xfId="66" xr:uid="{00000000-0005-0000-0000-000053010000}"/>
    <cellStyle name="Hyperlink 2" xfId="23" xr:uid="{00000000-0005-0000-0000-000054010000}"/>
    <cellStyle name="Hyperlink 3" xfId="113" xr:uid="{00000000-0005-0000-0000-000055010000}"/>
    <cellStyle name="Input" xfId="300" builtinId="20" customBuiltin="1"/>
    <cellStyle name="Input 2" xfId="67" xr:uid="{00000000-0005-0000-0000-000057010000}"/>
    <cellStyle name="Linked Cell" xfId="303" builtinId="24" customBuiltin="1"/>
    <cellStyle name="Linked Cell 2" xfId="68" xr:uid="{00000000-0005-0000-0000-000059010000}"/>
    <cellStyle name="Neutral" xfId="299" builtinId="28" customBuiltin="1"/>
    <cellStyle name="Neutral 2" xfId="69" xr:uid="{00000000-0005-0000-0000-00005B010000}"/>
    <cellStyle name="Normal" xfId="0" builtinId="0"/>
    <cellStyle name="Normal 10" xfId="332" xr:uid="{00000000-0005-0000-0000-00005D010000}"/>
    <cellStyle name="Normal 2" xfId="2" xr:uid="{00000000-0005-0000-0000-00005E010000}"/>
    <cellStyle name="Normal 2 10" xfId="333" xr:uid="{00000000-0005-0000-0000-00005F010000}"/>
    <cellStyle name="Normal 2 11" xfId="359" xr:uid="{00000000-0005-0000-0000-000060010000}"/>
    <cellStyle name="Normal 2 12" xfId="396" xr:uid="{00000000-0005-0000-0000-000061010000}"/>
    <cellStyle name="Normal 2 2" xfId="13" xr:uid="{00000000-0005-0000-0000-000062010000}"/>
    <cellStyle name="Normal 2 2 2" xfId="70" xr:uid="{00000000-0005-0000-0000-000063010000}"/>
    <cellStyle name="Normal 2 3" xfId="14" xr:uid="{00000000-0005-0000-0000-000064010000}"/>
    <cellStyle name="Normal 2 3 2" xfId="21" xr:uid="{00000000-0005-0000-0000-000065010000}"/>
    <cellStyle name="Normal 2 4" xfId="12" xr:uid="{00000000-0005-0000-0000-000066010000}"/>
    <cellStyle name="Normal 2 4 2" xfId="162" xr:uid="{00000000-0005-0000-0000-000067010000}"/>
    <cellStyle name="Normal 2 4 2 2" xfId="267" xr:uid="{00000000-0005-0000-0000-000068010000}"/>
    <cellStyle name="Normal 2 4 2 3" xfId="476" xr:uid="{00000000-0005-0000-0000-000069010000}"/>
    <cellStyle name="Normal 2 4 3" xfId="130" xr:uid="{00000000-0005-0000-0000-00006A010000}"/>
    <cellStyle name="Normal 2 4 3 2" xfId="235" xr:uid="{00000000-0005-0000-0000-00006B010000}"/>
    <cellStyle name="Normal 2 4 3 3" xfId="444" xr:uid="{00000000-0005-0000-0000-00006C010000}"/>
    <cellStyle name="Normal 2 4 4" xfId="97" xr:uid="{00000000-0005-0000-0000-00006D010000}"/>
    <cellStyle name="Normal 2 4 5" xfId="203" xr:uid="{00000000-0005-0000-0000-00006E010000}"/>
    <cellStyle name="Normal 2 4 6" xfId="336" xr:uid="{00000000-0005-0000-0000-00006F010000}"/>
    <cellStyle name="Normal 2 4 7" xfId="361" xr:uid="{00000000-0005-0000-0000-000070010000}"/>
    <cellStyle name="Normal 2 4 8" xfId="412" xr:uid="{00000000-0005-0000-0000-000071010000}"/>
    <cellStyle name="Normal 2 5" xfId="146" xr:uid="{00000000-0005-0000-0000-000072010000}"/>
    <cellStyle name="Normal 2 5 2" xfId="251" xr:uid="{00000000-0005-0000-0000-000073010000}"/>
    <cellStyle name="Normal 2 5 3" xfId="460" xr:uid="{00000000-0005-0000-0000-000074010000}"/>
    <cellStyle name="Normal 2 6" xfId="114" xr:uid="{00000000-0005-0000-0000-000075010000}"/>
    <cellStyle name="Normal 2 6 2" xfId="219" xr:uid="{00000000-0005-0000-0000-000076010000}"/>
    <cellStyle name="Normal 2 6 3" xfId="428" xr:uid="{00000000-0005-0000-0000-000077010000}"/>
    <cellStyle name="Normal 2 7" xfId="181" xr:uid="{00000000-0005-0000-0000-000078010000}"/>
    <cellStyle name="Normal 2 7 2" xfId="286" xr:uid="{00000000-0005-0000-0000-000079010000}"/>
    <cellStyle name="Normal 2 7 3" xfId="495" xr:uid="{00000000-0005-0000-0000-00007A010000}"/>
    <cellStyle name="Normal 2 8" xfId="76" xr:uid="{00000000-0005-0000-0000-00007B010000}"/>
    <cellStyle name="Normal 2 9" xfId="187" xr:uid="{00000000-0005-0000-0000-00007C010000}"/>
    <cellStyle name="Normal 3" xfId="3" xr:uid="{00000000-0005-0000-0000-00007D010000}"/>
    <cellStyle name="Normal 3 2" xfId="15" xr:uid="{00000000-0005-0000-0000-00007E010000}"/>
    <cellStyle name="Normal 3 2 2" xfId="175" xr:uid="{00000000-0005-0000-0000-00007F010000}"/>
    <cellStyle name="Normal 3 2 2 2" xfId="280" xr:uid="{00000000-0005-0000-0000-000080010000}"/>
    <cellStyle name="Normal 3 2 2 3" xfId="489" xr:uid="{00000000-0005-0000-0000-000081010000}"/>
    <cellStyle name="Normal 3 2 3" xfId="143" xr:uid="{00000000-0005-0000-0000-000082010000}"/>
    <cellStyle name="Normal 3 2 3 2" xfId="248" xr:uid="{00000000-0005-0000-0000-000083010000}"/>
    <cellStyle name="Normal 3 2 3 3" xfId="457" xr:uid="{00000000-0005-0000-0000-000084010000}"/>
    <cellStyle name="Normal 3 2 4" xfId="110" xr:uid="{00000000-0005-0000-0000-000085010000}"/>
    <cellStyle name="Normal 3 2 5" xfId="216" xr:uid="{00000000-0005-0000-0000-000086010000}"/>
    <cellStyle name="Normal 3 2 6" xfId="425" xr:uid="{00000000-0005-0000-0000-000087010000}"/>
    <cellStyle name="Normal 3 3" xfId="159" xr:uid="{00000000-0005-0000-0000-000088010000}"/>
    <cellStyle name="Normal 3 3 2" xfId="264" xr:uid="{00000000-0005-0000-0000-000089010000}"/>
    <cellStyle name="Normal 3 3 3" xfId="473" xr:uid="{00000000-0005-0000-0000-00008A010000}"/>
    <cellStyle name="Normal 3 4" xfId="127" xr:uid="{00000000-0005-0000-0000-00008B010000}"/>
    <cellStyle name="Normal 3 4 2" xfId="232" xr:uid="{00000000-0005-0000-0000-00008C010000}"/>
    <cellStyle name="Normal 3 4 3" xfId="441" xr:uid="{00000000-0005-0000-0000-00008D010000}"/>
    <cellStyle name="Normal 3 5" xfId="92" xr:uid="{00000000-0005-0000-0000-00008E010000}"/>
    <cellStyle name="Normal 3 6" xfId="200" xr:uid="{00000000-0005-0000-0000-00008F010000}"/>
    <cellStyle name="Normal 3 7" xfId="334" xr:uid="{00000000-0005-0000-0000-000090010000}"/>
    <cellStyle name="Normal 3 8" xfId="360" xr:uid="{00000000-0005-0000-0000-000091010000}"/>
    <cellStyle name="Normal 3 9" xfId="409" xr:uid="{00000000-0005-0000-0000-000092010000}"/>
    <cellStyle name="Normal 4" xfId="5" xr:uid="{00000000-0005-0000-0000-000093010000}"/>
    <cellStyle name="Normal 4 2" xfId="16" xr:uid="{00000000-0005-0000-0000-000094010000}"/>
    <cellStyle name="Normal 4 2 2" xfId="184" xr:uid="{00000000-0005-0000-0000-000095010000}"/>
    <cellStyle name="Normal 4 2 3" xfId="289" xr:uid="{00000000-0005-0000-0000-000096010000}"/>
    <cellStyle name="Normal 4 2 4" xfId="498" xr:uid="{00000000-0005-0000-0000-000097010000}"/>
    <cellStyle name="Normal 4 3" xfId="77" xr:uid="{00000000-0005-0000-0000-000098010000}"/>
    <cellStyle name="Normal 4 4" xfId="339" xr:uid="{00000000-0005-0000-0000-000099010000}"/>
    <cellStyle name="Normal 4 5" xfId="364" xr:uid="{00000000-0005-0000-0000-00009A010000}"/>
    <cellStyle name="Normal 5" xfId="7" xr:uid="{00000000-0005-0000-0000-00009B010000}"/>
    <cellStyle name="Normal 5 2" xfId="17" xr:uid="{00000000-0005-0000-0000-00009C010000}"/>
    <cellStyle name="Normal 5 2 2" xfId="185" xr:uid="{00000000-0005-0000-0000-00009D010000}"/>
    <cellStyle name="Normal 5 2 3" xfId="290" xr:uid="{00000000-0005-0000-0000-00009E010000}"/>
    <cellStyle name="Normal 5 2 4" xfId="499" xr:uid="{00000000-0005-0000-0000-00009F010000}"/>
    <cellStyle name="Normal 5 3" xfId="22" xr:uid="{00000000-0005-0000-0000-0000A0010000}"/>
    <cellStyle name="Normal 5 4" xfId="340" xr:uid="{00000000-0005-0000-0000-0000A1010000}"/>
    <cellStyle name="Normal 5 5" xfId="365" xr:uid="{00000000-0005-0000-0000-0000A2010000}"/>
    <cellStyle name="Normal 6" xfId="18" xr:uid="{00000000-0005-0000-0000-0000A3010000}"/>
    <cellStyle name="Normal 6 2" xfId="112" xr:uid="{00000000-0005-0000-0000-0000A4010000}"/>
    <cellStyle name="Normal 6 2 2" xfId="177" xr:uid="{00000000-0005-0000-0000-0000A5010000}"/>
    <cellStyle name="Normal 6 2 2 2" xfId="282" xr:uid="{00000000-0005-0000-0000-0000A6010000}"/>
    <cellStyle name="Normal 6 2 2 3" xfId="491" xr:uid="{00000000-0005-0000-0000-0000A7010000}"/>
    <cellStyle name="Normal 6 2 3" xfId="145" xr:uid="{00000000-0005-0000-0000-0000A8010000}"/>
    <cellStyle name="Normal 6 2 3 2" xfId="250" xr:uid="{00000000-0005-0000-0000-0000A9010000}"/>
    <cellStyle name="Normal 6 2 3 3" xfId="459" xr:uid="{00000000-0005-0000-0000-0000AA010000}"/>
    <cellStyle name="Normal 6 2 4" xfId="218" xr:uid="{00000000-0005-0000-0000-0000AB010000}"/>
    <cellStyle name="Normal 6 2 5" xfId="427" xr:uid="{00000000-0005-0000-0000-0000AC010000}"/>
    <cellStyle name="Normal 6 3" xfId="161" xr:uid="{00000000-0005-0000-0000-0000AD010000}"/>
    <cellStyle name="Normal 6 3 2" xfId="266" xr:uid="{00000000-0005-0000-0000-0000AE010000}"/>
    <cellStyle name="Normal 6 3 3" xfId="475" xr:uid="{00000000-0005-0000-0000-0000AF010000}"/>
    <cellStyle name="Normal 6 4" xfId="129" xr:uid="{00000000-0005-0000-0000-0000B0010000}"/>
    <cellStyle name="Normal 6 4 2" xfId="234" xr:uid="{00000000-0005-0000-0000-0000B1010000}"/>
    <cellStyle name="Normal 6 4 3" xfId="443" xr:uid="{00000000-0005-0000-0000-0000B2010000}"/>
    <cellStyle name="Normal 6 5" xfId="96" xr:uid="{00000000-0005-0000-0000-0000B3010000}"/>
    <cellStyle name="Normal 6 6" xfId="202" xr:uid="{00000000-0005-0000-0000-0000B4010000}"/>
    <cellStyle name="Normal 6 7" xfId="343" xr:uid="{00000000-0005-0000-0000-0000B5010000}"/>
    <cellStyle name="Normal 6 8" xfId="380" xr:uid="{00000000-0005-0000-0000-0000B6010000}"/>
    <cellStyle name="Normal 6 9" xfId="411" xr:uid="{00000000-0005-0000-0000-0000B7010000}"/>
    <cellStyle name="Normal 7" xfId="9" xr:uid="{00000000-0005-0000-0000-0000B8010000}"/>
    <cellStyle name="Normal 7 2" xfId="178" xr:uid="{00000000-0005-0000-0000-0000B9010000}"/>
    <cellStyle name="Normal 7 3" xfId="283" xr:uid="{00000000-0005-0000-0000-0000BA010000}"/>
    <cellStyle name="Normal 7 4" xfId="335" xr:uid="{00000000-0005-0000-0000-0000BB010000}"/>
    <cellStyle name="Normal 7 5" xfId="492" xr:uid="{00000000-0005-0000-0000-0000BC010000}"/>
    <cellStyle name="Normal 8" xfId="24" xr:uid="{00000000-0005-0000-0000-0000BD010000}"/>
    <cellStyle name="Normal 8 2" xfId="182" xr:uid="{00000000-0005-0000-0000-0000BE010000}"/>
    <cellStyle name="Normal 8 2 2" xfId="287" xr:uid="{00000000-0005-0000-0000-0000BF010000}"/>
    <cellStyle name="Normal 8 2 3" xfId="496" xr:uid="{00000000-0005-0000-0000-0000C0010000}"/>
    <cellStyle name="Normal 8 3" xfId="179" xr:uid="{00000000-0005-0000-0000-0000C1010000}"/>
    <cellStyle name="Normal 8 4" xfId="284" xr:uid="{00000000-0005-0000-0000-0000C2010000}"/>
    <cellStyle name="Normal 8 5" xfId="345" xr:uid="{00000000-0005-0000-0000-0000C3010000}"/>
    <cellStyle name="Normal 8 6" xfId="382" xr:uid="{00000000-0005-0000-0000-0000C4010000}"/>
    <cellStyle name="Normal 8 7" xfId="493" xr:uid="{00000000-0005-0000-0000-0000C5010000}"/>
    <cellStyle name="Normal 9" xfId="75" xr:uid="{00000000-0005-0000-0000-0000C6010000}"/>
    <cellStyle name="Note 2" xfId="71" xr:uid="{00000000-0005-0000-0000-0000C7010000}"/>
    <cellStyle name="Note 2 2" xfId="111" xr:uid="{00000000-0005-0000-0000-0000C8010000}"/>
    <cellStyle name="Note 2 2 2" xfId="176" xr:uid="{00000000-0005-0000-0000-0000C9010000}"/>
    <cellStyle name="Note 2 2 2 2" xfId="281" xr:uid="{00000000-0005-0000-0000-0000CA010000}"/>
    <cellStyle name="Note 2 2 2 3" xfId="490" xr:uid="{00000000-0005-0000-0000-0000CB010000}"/>
    <cellStyle name="Note 2 2 3" xfId="144" xr:uid="{00000000-0005-0000-0000-0000CC010000}"/>
    <cellStyle name="Note 2 2 3 2" xfId="249" xr:uid="{00000000-0005-0000-0000-0000CD010000}"/>
    <cellStyle name="Note 2 2 3 3" xfId="458" xr:uid="{00000000-0005-0000-0000-0000CE010000}"/>
    <cellStyle name="Note 2 2 4" xfId="217" xr:uid="{00000000-0005-0000-0000-0000CF010000}"/>
    <cellStyle name="Note 2 2 5" xfId="426" xr:uid="{00000000-0005-0000-0000-0000D0010000}"/>
    <cellStyle name="Note 2 3" xfId="160" xr:uid="{00000000-0005-0000-0000-0000D1010000}"/>
    <cellStyle name="Note 2 3 2" xfId="265" xr:uid="{00000000-0005-0000-0000-0000D2010000}"/>
    <cellStyle name="Note 2 3 3" xfId="474" xr:uid="{00000000-0005-0000-0000-0000D3010000}"/>
    <cellStyle name="Note 2 4" xfId="128" xr:uid="{00000000-0005-0000-0000-0000D4010000}"/>
    <cellStyle name="Note 2 4 2" xfId="233" xr:uid="{00000000-0005-0000-0000-0000D5010000}"/>
    <cellStyle name="Note 2 4 3" xfId="442" xr:uid="{00000000-0005-0000-0000-0000D6010000}"/>
    <cellStyle name="Note 2 5" xfId="93" xr:uid="{00000000-0005-0000-0000-0000D7010000}"/>
    <cellStyle name="Note 2 6" xfId="201" xr:uid="{00000000-0005-0000-0000-0000D8010000}"/>
    <cellStyle name="Note 2 7" xfId="344" xr:uid="{00000000-0005-0000-0000-0000D9010000}"/>
    <cellStyle name="Note 2 8" xfId="381" xr:uid="{00000000-0005-0000-0000-0000DA010000}"/>
    <cellStyle name="Note 2 9" xfId="410" xr:uid="{00000000-0005-0000-0000-0000DB010000}"/>
    <cellStyle name="Note 3" xfId="346" xr:uid="{00000000-0005-0000-0000-0000DC010000}"/>
    <cellStyle name="Note 3 2" xfId="383" xr:uid="{00000000-0005-0000-0000-0000DD010000}"/>
    <cellStyle name="Output" xfId="301" builtinId="21" customBuiltin="1"/>
    <cellStyle name="Output 2" xfId="72" xr:uid="{00000000-0005-0000-0000-0000DF010000}"/>
    <cellStyle name="Percent 2" xfId="6" xr:uid="{00000000-0005-0000-0000-0000E0010000}"/>
    <cellStyle name="Percent 2 2" xfId="19" xr:uid="{00000000-0005-0000-0000-0000E1010000}"/>
    <cellStyle name="Percent 2 2 2" xfId="95" xr:uid="{00000000-0005-0000-0000-0000E2010000}"/>
    <cellStyle name="Percent 2 3" xfId="94" xr:uid="{00000000-0005-0000-0000-0000E3010000}"/>
    <cellStyle name="Percent 2 4" xfId="341" xr:uid="{00000000-0005-0000-0000-0000E4010000}"/>
    <cellStyle name="Percent 2 5" xfId="366" xr:uid="{00000000-0005-0000-0000-0000E5010000}"/>
    <cellStyle name="Percent 3" xfId="8" xr:uid="{00000000-0005-0000-0000-0000E6010000}"/>
    <cellStyle name="Percent 3 2" xfId="20" xr:uid="{00000000-0005-0000-0000-0000E7010000}"/>
    <cellStyle name="Percent 3 2 2" xfId="186" xr:uid="{00000000-0005-0000-0000-0000E8010000}"/>
    <cellStyle name="Percent 3 2 3" xfId="291" xr:uid="{00000000-0005-0000-0000-0000E9010000}"/>
    <cellStyle name="Percent 3 2 4" xfId="500" xr:uid="{00000000-0005-0000-0000-0000EA010000}"/>
    <cellStyle name="Percent 3 3" xfId="180" xr:uid="{00000000-0005-0000-0000-0000EB010000}"/>
    <cellStyle name="Percent 3 4" xfId="285" xr:uid="{00000000-0005-0000-0000-0000EC010000}"/>
    <cellStyle name="Percent 3 5" xfId="342" xr:uid="{00000000-0005-0000-0000-0000ED010000}"/>
    <cellStyle name="Percent 3 6" xfId="367" xr:uid="{00000000-0005-0000-0000-0000EE010000}"/>
    <cellStyle name="Percent 3 7" xfId="494" xr:uid="{00000000-0005-0000-0000-0000EF010000}"/>
    <cellStyle name="Title" xfId="292" builtinId="15" customBuiltin="1"/>
    <cellStyle name="Total" xfId="307" builtinId="25" customBuiltin="1"/>
    <cellStyle name="Total 2" xfId="73" xr:uid="{00000000-0005-0000-0000-0000F2010000}"/>
    <cellStyle name="Warning Text" xfId="305" builtinId="11" customBuiltin="1"/>
    <cellStyle name="Warning Text 2" xfId="74" xr:uid="{00000000-0005-0000-0000-0000F401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L56"/>
  <sheetViews>
    <sheetView zoomScale="80" zoomScaleNormal="80" workbookViewId="0">
      <selection activeCell="F5" sqref="F5:F23"/>
    </sheetView>
  </sheetViews>
  <sheetFormatPr defaultRowHeight="12.75" x14ac:dyDescent="0.2"/>
  <cols>
    <col min="1" max="1" width="6.875" bestFit="1" customWidth="1"/>
    <col min="2" max="2" width="9.125" customWidth="1"/>
    <col min="3" max="3" width="21.375" customWidth="1"/>
    <col min="4" max="4" width="19.625" style="2" customWidth="1"/>
    <col min="5" max="10" width="18.625" style="2" customWidth="1"/>
    <col min="11" max="11" width="17.875" bestFit="1" customWidth="1"/>
    <col min="12" max="12" width="22" customWidth="1"/>
    <col min="13" max="14" width="24.875" bestFit="1" customWidth="1"/>
    <col min="15" max="15" width="19.625" bestFit="1" customWidth="1"/>
    <col min="16" max="16" width="21.5" bestFit="1" customWidth="1"/>
    <col min="17" max="18" width="21.5" customWidth="1"/>
    <col min="19" max="19" width="23.75" bestFit="1" customWidth="1"/>
    <col min="20" max="20" width="23.75" customWidth="1"/>
    <col min="21" max="21" width="17.75" bestFit="1" customWidth="1"/>
    <col min="22" max="22" width="21.875" bestFit="1" customWidth="1"/>
  </cols>
  <sheetData>
    <row r="1" spans="1:11" ht="18" x14ac:dyDescent="0.25">
      <c r="A1" s="154" t="s">
        <v>29</v>
      </c>
      <c r="B1" s="154"/>
      <c r="C1" s="154"/>
      <c r="D1" s="154"/>
      <c r="E1" s="154"/>
      <c r="F1" s="154"/>
      <c r="G1" s="154"/>
      <c r="H1" s="154"/>
      <c r="I1" s="154"/>
      <c r="J1" s="154"/>
      <c r="K1" s="49"/>
    </row>
    <row r="2" spans="1:11" ht="39.75" customHeight="1" x14ac:dyDescent="0.2">
      <c r="A2" s="45" t="s">
        <v>0</v>
      </c>
      <c r="B2" s="45" t="s">
        <v>4</v>
      </c>
      <c r="C2" s="28" t="s">
        <v>21</v>
      </c>
      <c r="D2" s="46" t="s">
        <v>92</v>
      </c>
      <c r="E2" s="46" t="s">
        <v>27</v>
      </c>
      <c r="F2" s="28" t="s">
        <v>22</v>
      </c>
      <c r="G2" s="46" t="s">
        <v>60</v>
      </c>
      <c r="H2" s="46" t="s">
        <v>94</v>
      </c>
      <c r="I2" s="46" t="s">
        <v>61</v>
      </c>
      <c r="J2" s="46" t="s">
        <v>100</v>
      </c>
    </row>
    <row r="3" spans="1:11" x14ac:dyDescent="0.2">
      <c r="A3" s="18">
        <v>2017</v>
      </c>
      <c r="B3" s="20">
        <v>0</v>
      </c>
      <c r="C3" s="66">
        <f>' Delay Reduction'!L8</f>
        <v>0</v>
      </c>
      <c r="D3" s="71">
        <f>' Delay Reduction'!M8</f>
        <v>0</v>
      </c>
      <c r="E3" s="67">
        <f>'Operating Cost Savings'!E2</f>
        <v>0</v>
      </c>
      <c r="F3" s="68">
        <f>'Safety Summary'!D6</f>
        <v>0</v>
      </c>
      <c r="G3" s="69">
        <f>'Other Emissions Reduction'!AB2</f>
        <v>0</v>
      </c>
      <c r="H3" s="139">
        <f>'Future Project Costs'!G2</f>
        <v>0</v>
      </c>
      <c r="I3" s="24">
        <f>SUM(C3:H3)</f>
        <v>0</v>
      </c>
      <c r="J3" s="24">
        <f t="shared" ref="J3:J27" si="0">I3/((1.07)^B3)</f>
        <v>0</v>
      </c>
    </row>
    <row r="4" spans="1:11" ht="13.5" customHeight="1" x14ac:dyDescent="0.2">
      <c r="A4" s="18">
        <f>A3+1</f>
        <v>2018</v>
      </c>
      <c r="B4" s="20">
        <v>1</v>
      </c>
      <c r="C4" s="66">
        <f>' Delay Reduction'!L9</f>
        <v>0</v>
      </c>
      <c r="D4" s="71">
        <f>' Delay Reduction'!M9</f>
        <v>0</v>
      </c>
      <c r="E4" s="67">
        <f>'Operating Cost Savings'!E3</f>
        <v>0</v>
      </c>
      <c r="F4" s="68">
        <f>'Safety Summary'!D7</f>
        <v>0</v>
      </c>
      <c r="G4" s="69">
        <f>'Other Emissions Reduction'!AB3</f>
        <v>0</v>
      </c>
      <c r="H4" s="139">
        <f>'Future Project Costs'!G3</f>
        <v>0</v>
      </c>
      <c r="I4" s="24">
        <f t="shared" ref="I4:I27" si="1">SUM(C4:H4)</f>
        <v>0</v>
      </c>
      <c r="J4" s="24">
        <f t="shared" si="0"/>
        <v>0</v>
      </c>
    </row>
    <row r="5" spans="1:11" x14ac:dyDescent="0.2">
      <c r="A5" s="18">
        <f t="shared" ref="A5:A28" si="2">A4+1</f>
        <v>2019</v>
      </c>
      <c r="B5" s="20">
        <v>2</v>
      </c>
      <c r="C5" s="66">
        <f>' Delay Reduction'!L10</f>
        <v>0</v>
      </c>
      <c r="D5" s="71">
        <f>' Delay Reduction'!M10</f>
        <v>0</v>
      </c>
      <c r="E5" s="67">
        <f>'Operating Cost Savings'!E4</f>
        <v>0</v>
      </c>
      <c r="F5" s="68">
        <f>'Safety Summary'!D8</f>
        <v>0</v>
      </c>
      <c r="G5" s="69">
        <f>'Other Emissions Reduction'!AB4</f>
        <v>0</v>
      </c>
      <c r="H5" s="139">
        <f>'Future Project Costs'!G4</f>
        <v>0</v>
      </c>
      <c r="I5" s="24">
        <f t="shared" si="1"/>
        <v>0</v>
      </c>
      <c r="J5" s="24">
        <f t="shared" si="0"/>
        <v>0</v>
      </c>
    </row>
    <row r="6" spans="1:11" x14ac:dyDescent="0.2">
      <c r="A6" s="18">
        <f t="shared" si="2"/>
        <v>2020</v>
      </c>
      <c r="B6" s="20">
        <v>3</v>
      </c>
      <c r="C6" s="66">
        <f>' Delay Reduction'!L11</f>
        <v>0</v>
      </c>
      <c r="D6" s="71">
        <f>' Delay Reduction'!M11</f>
        <v>0</v>
      </c>
      <c r="E6" s="67">
        <f>'Operating Cost Savings'!E5</f>
        <v>0</v>
      </c>
      <c r="F6" s="68">
        <f>'Safety Summary'!D9</f>
        <v>0</v>
      </c>
      <c r="G6" s="69">
        <f>'Other Emissions Reduction'!AB5</f>
        <v>0</v>
      </c>
      <c r="H6" s="139">
        <f>'Future Project Costs'!G5</f>
        <v>0</v>
      </c>
      <c r="I6" s="24">
        <f t="shared" si="1"/>
        <v>0</v>
      </c>
      <c r="J6" s="24">
        <f t="shared" si="0"/>
        <v>0</v>
      </c>
    </row>
    <row r="7" spans="1:11" x14ac:dyDescent="0.2">
      <c r="A7" s="18">
        <f t="shared" si="2"/>
        <v>2021</v>
      </c>
      <c r="B7" s="20">
        <v>4</v>
      </c>
      <c r="C7" s="66">
        <f>' Delay Reduction'!L12</f>
        <v>0</v>
      </c>
      <c r="D7" s="71">
        <f>' Delay Reduction'!M12</f>
        <v>0</v>
      </c>
      <c r="E7" s="67">
        <f>'Operating Cost Savings'!E6</f>
        <v>0</v>
      </c>
      <c r="F7" s="68">
        <f>'Safety Summary'!D10</f>
        <v>0</v>
      </c>
      <c r="G7" s="69">
        <f>'Other Emissions Reduction'!AB6</f>
        <v>0</v>
      </c>
      <c r="H7" s="139">
        <f>'Future Project Costs'!G6</f>
        <v>0</v>
      </c>
      <c r="I7" s="24">
        <f t="shared" si="1"/>
        <v>0</v>
      </c>
      <c r="J7" s="24">
        <f t="shared" si="0"/>
        <v>0</v>
      </c>
      <c r="K7" s="107"/>
    </row>
    <row r="8" spans="1:11" x14ac:dyDescent="0.2">
      <c r="A8" s="18">
        <f t="shared" si="2"/>
        <v>2022</v>
      </c>
      <c r="B8" s="20">
        <v>5</v>
      </c>
      <c r="C8" s="66">
        <f>' Delay Reduction'!L13</f>
        <v>0</v>
      </c>
      <c r="D8" s="71">
        <f>' Delay Reduction'!M13</f>
        <v>0</v>
      </c>
      <c r="E8" s="67">
        <f>'Operating Cost Savings'!E7</f>
        <v>0</v>
      </c>
      <c r="F8" s="68">
        <f>'Safety Summary'!D11</f>
        <v>0</v>
      </c>
      <c r="G8" s="69">
        <f>'Other Emissions Reduction'!AB7</f>
        <v>0</v>
      </c>
      <c r="H8" s="139">
        <f>'Future Project Costs'!G7</f>
        <v>0</v>
      </c>
      <c r="I8" s="24">
        <f t="shared" si="1"/>
        <v>0</v>
      </c>
      <c r="J8" s="24">
        <f t="shared" si="0"/>
        <v>0</v>
      </c>
    </row>
    <row r="9" spans="1:11" x14ac:dyDescent="0.2">
      <c r="A9" s="18">
        <f t="shared" si="2"/>
        <v>2023</v>
      </c>
      <c r="B9" s="20">
        <v>6</v>
      </c>
      <c r="C9" s="66">
        <f>' Delay Reduction'!L14</f>
        <v>0</v>
      </c>
      <c r="D9" s="71">
        <f>' Delay Reduction'!M14</f>
        <v>0</v>
      </c>
      <c r="E9" s="67">
        <f>'Operating Cost Savings'!E8</f>
        <v>0</v>
      </c>
      <c r="F9" s="68">
        <f>'Safety Summary'!D12</f>
        <v>0</v>
      </c>
      <c r="G9" s="69">
        <f>'Other Emissions Reduction'!AB8</f>
        <v>0</v>
      </c>
      <c r="H9" s="139">
        <f>'Future Project Costs'!G8</f>
        <v>0</v>
      </c>
      <c r="I9" s="24">
        <f t="shared" si="1"/>
        <v>0</v>
      </c>
      <c r="J9" s="24">
        <f t="shared" si="0"/>
        <v>0</v>
      </c>
    </row>
    <row r="10" spans="1:11" x14ac:dyDescent="0.2">
      <c r="A10" s="18">
        <f t="shared" si="2"/>
        <v>2024</v>
      </c>
      <c r="B10" s="20">
        <v>7</v>
      </c>
      <c r="C10" s="66">
        <f>' Delay Reduction'!L15</f>
        <v>0</v>
      </c>
      <c r="D10" s="71">
        <f>' Delay Reduction'!M15</f>
        <v>0</v>
      </c>
      <c r="E10" s="67">
        <f>'Operating Cost Savings'!E9</f>
        <v>0</v>
      </c>
      <c r="F10" s="68">
        <f>'Safety Summary'!D13</f>
        <v>0</v>
      </c>
      <c r="G10" s="69">
        <f>'Other Emissions Reduction'!AB9</f>
        <v>0</v>
      </c>
      <c r="H10" s="139">
        <f>'Future Project Costs'!G9</f>
        <v>0</v>
      </c>
      <c r="I10" s="24">
        <f t="shared" si="1"/>
        <v>0</v>
      </c>
      <c r="J10" s="24">
        <f t="shared" si="0"/>
        <v>0</v>
      </c>
    </row>
    <row r="11" spans="1:11" x14ac:dyDescent="0.2">
      <c r="A11" s="18">
        <f t="shared" si="2"/>
        <v>2025</v>
      </c>
      <c r="B11" s="20">
        <v>8</v>
      </c>
      <c r="C11" s="66">
        <f>' Delay Reduction'!L16</f>
        <v>0</v>
      </c>
      <c r="D11" s="71">
        <f>' Delay Reduction'!M16</f>
        <v>0</v>
      </c>
      <c r="E11" s="67">
        <f>'Operating Cost Savings'!E10</f>
        <v>0</v>
      </c>
      <c r="F11" s="68">
        <f>'Safety Summary'!D14</f>
        <v>0</v>
      </c>
      <c r="G11" s="69">
        <f>'Other Emissions Reduction'!AB10</f>
        <v>0</v>
      </c>
      <c r="H11" s="139">
        <f>'Future Project Costs'!G10</f>
        <v>0</v>
      </c>
      <c r="I11" s="24">
        <f t="shared" si="1"/>
        <v>0</v>
      </c>
      <c r="J11" s="24">
        <f t="shared" si="0"/>
        <v>0</v>
      </c>
    </row>
    <row r="12" spans="1:11" x14ac:dyDescent="0.2">
      <c r="A12" s="18">
        <f t="shared" si="2"/>
        <v>2026</v>
      </c>
      <c r="B12" s="20">
        <v>9</v>
      </c>
      <c r="C12" s="66">
        <f>' Delay Reduction'!L17</f>
        <v>49241554.790398709</v>
      </c>
      <c r="D12" s="71">
        <f>' Delay Reduction'!M17</f>
        <v>2298410.4</v>
      </c>
      <c r="E12" s="67">
        <f>'Operating Cost Savings'!E11</f>
        <v>-6331494</v>
      </c>
      <c r="F12" s="68">
        <f>'Safety Summary'!D15</f>
        <v>-6159646.9860595986</v>
      </c>
      <c r="G12" s="69">
        <f>'Other Emissions Reduction'!AB11</f>
        <v>47283.071999952896</v>
      </c>
      <c r="H12" s="139">
        <f>'Future Project Costs'!G11</f>
        <v>0</v>
      </c>
      <c r="I12" s="24">
        <f t="shared" si="1"/>
        <v>39096107.276339062</v>
      </c>
      <c r="J12" s="24">
        <f t="shared" si="0"/>
        <v>21265691.951290447</v>
      </c>
    </row>
    <row r="13" spans="1:11" x14ac:dyDescent="0.2">
      <c r="A13" s="18">
        <f t="shared" si="2"/>
        <v>2027</v>
      </c>
      <c r="B13" s="20">
        <v>10</v>
      </c>
      <c r="C13" s="66">
        <f>' Delay Reduction'!L18</f>
        <v>50358009.676797427</v>
      </c>
      <c r="D13" s="71">
        <f>' Delay Reduction'!M18</f>
        <v>2353615.5500000003</v>
      </c>
      <c r="E13" s="67">
        <f>'Operating Cost Savings'!E12</f>
        <v>-6427148</v>
      </c>
      <c r="F13" s="68">
        <f>'Safety Summary'!D16</f>
        <v>-6377082.5246675014</v>
      </c>
      <c r="G13" s="69">
        <f>'Other Emissions Reduction'!AB12</f>
        <v>57260.728000012634</v>
      </c>
      <c r="H13" s="139">
        <f>'Future Project Costs'!G12</f>
        <v>0</v>
      </c>
      <c r="I13" s="24">
        <f t="shared" si="1"/>
        <v>39964655.430129938</v>
      </c>
      <c r="J13" s="24">
        <f t="shared" si="0"/>
        <v>20316004.29831446</v>
      </c>
    </row>
    <row r="14" spans="1:11" x14ac:dyDescent="0.2">
      <c r="A14" s="18">
        <f t="shared" si="2"/>
        <v>2028</v>
      </c>
      <c r="B14" s="20">
        <v>11</v>
      </c>
      <c r="C14" s="66">
        <f>' Delay Reduction'!L19</f>
        <v>51474464.563202582</v>
      </c>
      <c r="D14" s="71">
        <f>' Delay Reduction'!M19</f>
        <v>2408820.7000000002</v>
      </c>
      <c r="E14" s="67">
        <f>'Operating Cost Savings'!E13</f>
        <v>-6522802</v>
      </c>
      <c r="F14" s="68">
        <f>'Safety Summary'!D17</f>
        <v>-6602193.5377882635</v>
      </c>
      <c r="G14" s="69">
        <f>'Other Emissions Reduction'!AB13</f>
        <v>67238.384000134596</v>
      </c>
      <c r="H14" s="139">
        <f>'Future Project Costs'!G13</f>
        <v>0</v>
      </c>
      <c r="I14" s="24">
        <f t="shared" si="1"/>
        <v>40825528.109414458</v>
      </c>
      <c r="J14" s="24">
        <f t="shared" si="0"/>
        <v>19395914.313501738</v>
      </c>
    </row>
    <row r="15" spans="1:11" x14ac:dyDescent="0.2">
      <c r="A15" s="18">
        <f t="shared" si="2"/>
        <v>2029</v>
      </c>
      <c r="B15" s="20">
        <v>12</v>
      </c>
      <c r="C15" s="66">
        <f>' Delay Reduction'!L20</f>
        <v>52590919.449601293</v>
      </c>
      <c r="D15" s="71">
        <f>' Delay Reduction'!M20</f>
        <v>2464025.85</v>
      </c>
      <c r="E15" s="67">
        <f>'Operating Cost Savings'!E14</f>
        <v>-6618456</v>
      </c>
      <c r="F15" s="68">
        <f>'Safety Summary'!D18</f>
        <v>-6835250.9696721882</v>
      </c>
      <c r="G15" s="69">
        <f>'Other Emissions Reduction'!AB14</f>
        <v>77216.039999943823</v>
      </c>
      <c r="H15" s="139">
        <f>'Future Project Costs'!G14</f>
        <v>-100000</v>
      </c>
      <c r="I15" s="24">
        <f t="shared" si="1"/>
        <v>41578454.369929053</v>
      </c>
      <c r="J15" s="24">
        <f t="shared" si="0"/>
        <v>18461330.986993711</v>
      </c>
    </row>
    <row r="16" spans="1:11" x14ac:dyDescent="0.2">
      <c r="A16" s="18">
        <f t="shared" si="2"/>
        <v>2030</v>
      </c>
      <c r="B16" s="20">
        <v>13</v>
      </c>
      <c r="C16" s="66">
        <f>' Delay Reduction'!L21</f>
        <v>53707374.336000003</v>
      </c>
      <c r="D16" s="71">
        <f>' Delay Reduction'!M21</f>
        <v>2519231</v>
      </c>
      <c r="E16" s="67">
        <f>'Operating Cost Savings'!E15</f>
        <v>-6714110</v>
      </c>
      <c r="F16" s="68">
        <f>'Safety Summary'!D19</f>
        <v>-7076535.3289016169</v>
      </c>
      <c r="G16" s="69">
        <f>'Other Emissions Reduction'!AB15</f>
        <v>87193.695999976248</v>
      </c>
      <c r="H16" s="139">
        <f>'Future Project Costs'!G15</f>
        <v>0</v>
      </c>
      <c r="I16" s="24">
        <f t="shared" si="1"/>
        <v>42523153.703098357</v>
      </c>
      <c r="J16" s="24">
        <f t="shared" si="0"/>
        <v>17645596.998885632</v>
      </c>
    </row>
    <row r="17" spans="1:12" x14ac:dyDescent="0.2">
      <c r="A17" s="18">
        <f t="shared" si="2"/>
        <v>2031</v>
      </c>
      <c r="B17" s="20">
        <v>14</v>
      </c>
      <c r="C17" s="66">
        <f>' Delay Reduction'!L22</f>
        <v>54823829.222398713</v>
      </c>
      <c r="D17" s="71">
        <f>' Delay Reduction'!M22</f>
        <v>2574436.15</v>
      </c>
      <c r="E17" s="67">
        <f>'Operating Cost Savings'!E16</f>
        <v>-6809764</v>
      </c>
      <c r="F17" s="68">
        <f>'Safety Summary'!D20</f>
        <v>-7326337.0260118423</v>
      </c>
      <c r="G17" s="69">
        <f>'Other Emissions Reduction'!AB16</f>
        <v>87462.351999975741</v>
      </c>
      <c r="H17" s="139">
        <f>'Future Project Costs'!G16</f>
        <v>0</v>
      </c>
      <c r="I17" s="24">
        <f t="shared" si="1"/>
        <v>43349626.698386848</v>
      </c>
      <c r="J17" s="24">
        <f t="shared" si="0"/>
        <v>16811732.625299353</v>
      </c>
    </row>
    <row r="18" spans="1:12" x14ac:dyDescent="0.2">
      <c r="A18" s="18">
        <f t="shared" si="2"/>
        <v>2032</v>
      </c>
      <c r="B18" s="20">
        <v>15</v>
      </c>
      <c r="C18" s="66">
        <f>' Delay Reduction'!L23</f>
        <v>55940284.108797424</v>
      </c>
      <c r="D18" s="71">
        <f>' Delay Reduction'!M23</f>
        <v>2629641.3000000003</v>
      </c>
      <c r="E18" s="67">
        <f>'Operating Cost Savings'!E17</f>
        <v>-6905418</v>
      </c>
      <c r="F18" s="68">
        <f>'Safety Summary'!D21</f>
        <v>-7584956.7230300587</v>
      </c>
      <c r="G18" s="69">
        <f>'Other Emissions Reduction'!AB17</f>
        <v>87731.007999975234</v>
      </c>
      <c r="H18" s="139">
        <f>'Future Project Costs'!G17</f>
        <v>8450000</v>
      </c>
      <c r="I18" s="24">
        <f t="shared" si="1"/>
        <v>52617281.693767339</v>
      </c>
      <c r="J18" s="24">
        <f t="shared" si="0"/>
        <v>19070924.31430677</v>
      </c>
    </row>
    <row r="19" spans="1:12" x14ac:dyDescent="0.2">
      <c r="A19" s="18">
        <f t="shared" si="2"/>
        <v>2033</v>
      </c>
      <c r="B19" s="20">
        <v>16</v>
      </c>
      <c r="C19" s="66">
        <f>' Delay Reduction'!L24</f>
        <v>57056738.995202586</v>
      </c>
      <c r="D19" s="71">
        <f>' Delay Reduction'!M24</f>
        <v>2684846.45</v>
      </c>
      <c r="E19" s="67">
        <f>'Operating Cost Savings'!E18</f>
        <v>-7001072</v>
      </c>
      <c r="F19" s="68">
        <f>'Safety Summary'!D22</f>
        <v>-7852705.69535302</v>
      </c>
      <c r="G19" s="69">
        <f>'Other Emissions Reduction'!AB18</f>
        <v>87999.663999974728</v>
      </c>
      <c r="H19" s="139">
        <f>'Future Project Costs'!G18</f>
        <v>0</v>
      </c>
      <c r="I19" s="24">
        <f t="shared" si="1"/>
        <v>44975807.413849548</v>
      </c>
      <c r="J19" s="24">
        <f t="shared" si="0"/>
        <v>15234862.034907572</v>
      </c>
    </row>
    <row r="20" spans="1:12" x14ac:dyDescent="0.2">
      <c r="A20" s="18">
        <f t="shared" si="2"/>
        <v>2034</v>
      </c>
      <c r="B20" s="20">
        <v>17</v>
      </c>
      <c r="C20" s="66">
        <f>' Delay Reduction'!L25</f>
        <v>58173193.881601289</v>
      </c>
      <c r="D20" s="71">
        <f>' Delay Reduction'!M25</f>
        <v>2740051.6</v>
      </c>
      <c r="E20" s="67">
        <f>'Operating Cost Savings'!E19</f>
        <v>-7096726</v>
      </c>
      <c r="F20" s="68">
        <f>'Safety Summary'!D23</f>
        <v>-8129906.2063989816</v>
      </c>
      <c r="G20" s="69">
        <f>'Other Emissions Reduction'!AB19</f>
        <v>88268.319999977946</v>
      </c>
      <c r="H20" s="139">
        <f>'Future Project Costs'!G19</f>
        <v>0</v>
      </c>
      <c r="I20" s="24">
        <f t="shared" si="1"/>
        <v>45774881.59520229</v>
      </c>
      <c r="J20" s="24">
        <f t="shared" si="0"/>
        <v>14491155.239567978</v>
      </c>
    </row>
    <row r="21" spans="1:12" x14ac:dyDescent="0.2">
      <c r="A21" s="18">
        <f t="shared" si="2"/>
        <v>2035</v>
      </c>
      <c r="B21" s="20">
        <v>18</v>
      </c>
      <c r="C21" s="66">
        <f>' Delay Reduction'!L26</f>
        <v>59289648.768000007</v>
      </c>
      <c r="D21" s="71">
        <f>' Delay Reduction'!M26</f>
        <v>2795256.75</v>
      </c>
      <c r="E21" s="67">
        <f>'Operating Cost Savings'!E20</f>
        <v>-7192380</v>
      </c>
      <c r="F21" s="68">
        <f>'Safety Summary'!D24</f>
        <v>-8416891.8954848647</v>
      </c>
      <c r="G21" s="69">
        <f>'Other Emissions Reduction'!AB20</f>
        <v>97241.151999976486</v>
      </c>
      <c r="H21" s="139">
        <f>'Future Project Costs'!G20</f>
        <v>0</v>
      </c>
      <c r="I21" s="24">
        <f t="shared" si="1"/>
        <v>46572874.774515122</v>
      </c>
      <c r="J21" s="24">
        <f t="shared" si="0"/>
        <v>13779233.125143416</v>
      </c>
    </row>
    <row r="22" spans="1:12" x14ac:dyDescent="0.2">
      <c r="A22" s="18">
        <f t="shared" si="2"/>
        <v>2036</v>
      </c>
      <c r="B22" s="20">
        <v>19</v>
      </c>
      <c r="C22" s="66">
        <f>' Delay Reduction'!L27</f>
        <v>60406103.65439871</v>
      </c>
      <c r="D22" s="71">
        <f>' Delay Reduction'!M27</f>
        <v>2850461.9000000004</v>
      </c>
      <c r="E22" s="67">
        <f>'Operating Cost Savings'!E21</f>
        <v>-7288034</v>
      </c>
      <c r="F22" s="68">
        <f>'Safety Summary'!D25</f>
        <v>-8714008.1793954782</v>
      </c>
      <c r="G22" s="69">
        <f>'Other Emissions Reduction'!AB21</f>
        <v>97778.463999975473</v>
      </c>
      <c r="H22" s="139">
        <f>'Future Project Costs'!G21</f>
        <v>100000</v>
      </c>
      <c r="I22" s="24">
        <f t="shared" si="1"/>
        <v>47452301.839003205</v>
      </c>
      <c r="J22" s="24">
        <f t="shared" si="0"/>
        <v>13120956.879029969</v>
      </c>
    </row>
    <row r="23" spans="1:12" x14ac:dyDescent="0.2">
      <c r="A23" s="18">
        <f t="shared" si="2"/>
        <v>2037</v>
      </c>
      <c r="B23" s="20">
        <v>20</v>
      </c>
      <c r="C23" s="66">
        <f>' Delay Reduction'!L28</f>
        <v>61522558.540797427</v>
      </c>
      <c r="D23" s="71">
        <f>' Delay Reduction'!M28</f>
        <v>2905667.0500000003</v>
      </c>
      <c r="E23" s="67">
        <f>'Operating Cost Savings'!E22</f>
        <v>-7383688</v>
      </c>
      <c r="F23" s="68">
        <f>'Safety Summary'!D26</f>
        <v>-9021612.6681281403</v>
      </c>
      <c r="G23" s="69">
        <f>'Other Emissions Reduction'!AB22</f>
        <v>98315.775999967009</v>
      </c>
      <c r="H23" s="139">
        <f>'Future Project Costs'!G22</f>
        <v>-4450000</v>
      </c>
      <c r="I23" s="24">
        <f t="shared" si="1"/>
        <v>43671240.698669255</v>
      </c>
      <c r="J23" s="24">
        <f t="shared" si="0"/>
        <v>11285478.472994547</v>
      </c>
    </row>
    <row r="24" spans="1:12" x14ac:dyDescent="0.2">
      <c r="A24" s="18">
        <f t="shared" si="2"/>
        <v>2038</v>
      </c>
      <c r="B24" s="20">
        <v>21</v>
      </c>
      <c r="C24" s="66">
        <f>' Delay Reduction'!L29</f>
        <v>62639013.427202582</v>
      </c>
      <c r="D24" s="71">
        <f>' Delay Reduction'!M29</f>
        <v>2960872.2</v>
      </c>
      <c r="E24" s="67">
        <f>'Operating Cost Savings'!E23</f>
        <v>-7479342</v>
      </c>
      <c r="F24" s="68">
        <f>'Safety Summary'!D27</f>
        <v>-9340075.595313061</v>
      </c>
      <c r="G24" s="69">
        <f>'Other Emissions Reduction'!AB23</f>
        <v>98853.087999965996</v>
      </c>
      <c r="H24" s="139">
        <f>'Future Project Costs'!G23</f>
        <v>0</v>
      </c>
      <c r="I24" s="24">
        <f t="shared" si="1"/>
        <v>48879321.119889498</v>
      </c>
      <c r="J24" s="24">
        <f t="shared" si="0"/>
        <v>11804995.721514687</v>
      </c>
    </row>
    <row r="25" spans="1:12" x14ac:dyDescent="0.2">
      <c r="A25" s="18">
        <f t="shared" si="2"/>
        <v>2039</v>
      </c>
      <c r="B25" s="20">
        <v>22</v>
      </c>
      <c r="C25" s="66">
        <f>' Delay Reduction'!L30</f>
        <v>63755468.313601293</v>
      </c>
      <c r="D25" s="71">
        <f>' Delay Reduction'!M30</f>
        <v>3016077.35</v>
      </c>
      <c r="E25" s="67">
        <f>'Operating Cost Savings'!E24</f>
        <v>-7574996</v>
      </c>
      <c r="F25" s="68">
        <f>'Safety Summary'!D28</f>
        <v>-9669780.2638276126</v>
      </c>
      <c r="G25" s="69">
        <f>'Other Emissions Reduction'!AB24</f>
        <v>99390.399999964982</v>
      </c>
      <c r="H25" s="139">
        <f>'Future Project Costs'!G24</f>
        <v>0</v>
      </c>
      <c r="I25" s="24">
        <f t="shared" si="1"/>
        <v>49626159.799773648</v>
      </c>
      <c r="J25" s="24">
        <f t="shared" si="0"/>
        <v>11201277.604104467</v>
      </c>
    </row>
    <row r="26" spans="1:12" x14ac:dyDescent="0.2">
      <c r="A26" s="18">
        <f t="shared" si="2"/>
        <v>2040</v>
      </c>
      <c r="B26" s="20">
        <v>23</v>
      </c>
      <c r="C26" s="66">
        <f>' Delay Reduction'!L31</f>
        <v>64871923.200000003</v>
      </c>
      <c r="D26" s="71">
        <f>' Delay Reduction'!M31</f>
        <v>3071282.5</v>
      </c>
      <c r="E26" s="67">
        <f>'Operating Cost Savings'!E25</f>
        <v>-7670650</v>
      </c>
      <c r="F26" s="68">
        <f>'Safety Summary'!D29</f>
        <v>-10011123.507140726</v>
      </c>
      <c r="G26" s="69">
        <f>'Other Emissions Reduction'!AB25</f>
        <v>99927.711999963969</v>
      </c>
      <c r="H26" s="139">
        <f>'Future Project Costs'!G25</f>
        <v>0</v>
      </c>
      <c r="I26" s="24">
        <f t="shared" si="1"/>
        <v>50361359.904859245</v>
      </c>
      <c r="J26" s="24">
        <f t="shared" si="0"/>
        <v>10623571.912956586</v>
      </c>
    </row>
    <row r="27" spans="1:12" x14ac:dyDescent="0.2">
      <c r="A27" s="18">
        <f t="shared" si="2"/>
        <v>2041</v>
      </c>
      <c r="B27" s="20">
        <v>24</v>
      </c>
      <c r="C27" s="66">
        <f>' Delay Reduction'!L32</f>
        <v>65988378.086398713</v>
      </c>
      <c r="D27" s="71">
        <f>' Delay Reduction'!M32</f>
        <v>3126487.6500000004</v>
      </c>
      <c r="E27" s="67">
        <f>'Operating Cost Savings'!E26</f>
        <v>-7766304</v>
      </c>
      <c r="F27" s="68">
        <f>'Safety Summary'!D30</f>
        <v>-10364516.166942794</v>
      </c>
      <c r="G27" s="69">
        <f>'Other Emissions Reduction'!AB26</f>
        <v>100465.02399997041</v>
      </c>
      <c r="H27" s="139">
        <f>'Future Project Costs'!G26</f>
        <v>-100000</v>
      </c>
      <c r="I27" s="24">
        <f t="shared" si="1"/>
        <v>50984510.593455896</v>
      </c>
      <c r="J27" s="24">
        <f t="shared" si="0"/>
        <v>10051423.933243431</v>
      </c>
    </row>
    <row r="28" spans="1:12" x14ac:dyDescent="0.2">
      <c r="A28" s="18">
        <f t="shared" si="2"/>
        <v>2042</v>
      </c>
      <c r="B28" s="20">
        <v>25</v>
      </c>
      <c r="C28" s="66">
        <f>' Delay Reduction'!L33</f>
        <v>67104832.972797424</v>
      </c>
      <c r="D28" s="71">
        <f>' Delay Reduction'!M33</f>
        <v>3181692.8000000003</v>
      </c>
      <c r="E28" s="67">
        <f>'Operating Cost Savings'!E27</f>
        <v>-7861958</v>
      </c>
      <c r="F28" s="68">
        <f>'Safety Summary'!D31</f>
        <v>-10730383.587635871</v>
      </c>
      <c r="G28" s="69">
        <f>'Other Emissions Reduction'!AB27</f>
        <v>101002.33599996939</v>
      </c>
      <c r="H28" s="139">
        <f>'Future Project Costs'!G27</f>
        <v>0</v>
      </c>
      <c r="I28" s="24">
        <f t="shared" ref="I28" si="3">SUM(C28:H28)</f>
        <v>51795186.521161512</v>
      </c>
      <c r="J28" s="24">
        <f t="shared" ref="J28" si="4">I28/((1.07)^B28)</f>
        <v>9543220.5161349978</v>
      </c>
    </row>
    <row r="29" spans="1:12" x14ac:dyDescent="0.2">
      <c r="A29" s="21"/>
      <c r="B29" s="21"/>
      <c r="C29" s="25">
        <f>SUM(C3:C28)</f>
        <v>988944295.98719621</v>
      </c>
      <c r="D29" s="25">
        <f t="shared" ref="D29:J29" si="5">SUM(D3:D28)</f>
        <v>46580877.199999996</v>
      </c>
      <c r="E29" s="25">
        <f t="shared" si="5"/>
        <v>-120644342</v>
      </c>
      <c r="F29" s="25">
        <f t="shared" si="5"/>
        <v>-140213006.86175159</v>
      </c>
      <c r="G29" s="25">
        <f t="shared" si="5"/>
        <v>1480627.2159996775</v>
      </c>
      <c r="H29" s="25">
        <f t="shared" si="5"/>
        <v>3900000</v>
      </c>
      <c r="I29" s="25">
        <f t="shared" si="5"/>
        <v>780048451.54144442</v>
      </c>
      <c r="J29" s="25">
        <f t="shared" si="5"/>
        <v>254103370.92818969</v>
      </c>
    </row>
    <row r="30" spans="1:12" x14ac:dyDescent="0.2">
      <c r="B30" s="23"/>
      <c r="C30" s="25"/>
      <c r="D30" s="25"/>
      <c r="E30" s="25"/>
      <c r="F30" s="25"/>
      <c r="G30" s="25"/>
      <c r="H30" s="25"/>
      <c r="J30" s="47"/>
      <c r="K30" s="44"/>
      <c r="L30" s="44"/>
    </row>
    <row r="31" spans="1:12" x14ac:dyDescent="0.2">
      <c r="C31" s="2"/>
      <c r="I31"/>
      <c r="J31"/>
    </row>
    <row r="32" spans="1:12" ht="18" x14ac:dyDescent="0.25">
      <c r="A32" s="154" t="s">
        <v>3</v>
      </c>
      <c r="B32" s="154"/>
      <c r="C32" s="154"/>
      <c r="D32" s="154"/>
      <c r="E32" s="49"/>
      <c r="F32" s="49"/>
      <c r="G32" s="49"/>
      <c r="H32" s="49"/>
      <c r="I32" s="50"/>
      <c r="J32" s="49"/>
      <c r="K32" s="49"/>
    </row>
    <row r="33" spans="1:10" x14ac:dyDescent="0.2">
      <c r="A33" s="140" t="s">
        <v>0</v>
      </c>
      <c r="B33" s="140" t="s">
        <v>4</v>
      </c>
      <c r="C33" s="140" t="s">
        <v>23</v>
      </c>
      <c r="D33" s="141" t="s">
        <v>101</v>
      </c>
      <c r="E33" s="51"/>
      <c r="F33" s="51"/>
      <c r="G33"/>
      <c r="H33"/>
      <c r="I33"/>
      <c r="J33"/>
    </row>
    <row r="34" spans="1:10" x14ac:dyDescent="0.2">
      <c r="A34" s="18">
        <v>2017</v>
      </c>
      <c r="B34" s="20">
        <v>0</v>
      </c>
      <c r="C34" s="143">
        <f>'Previous Costs'!F19</f>
        <v>18314167.079999998</v>
      </c>
      <c r="D34" s="48">
        <f t="shared" ref="D34:D42" si="6">C34/((1.07)^B34)</f>
        <v>18314167.079999998</v>
      </c>
      <c r="E34" s="52"/>
      <c r="F34" s="52"/>
      <c r="G34"/>
      <c r="H34"/>
      <c r="I34"/>
      <c r="J34"/>
    </row>
    <row r="35" spans="1:10" x14ac:dyDescent="0.2">
      <c r="A35" s="18">
        <f>A34+1</f>
        <v>2018</v>
      </c>
      <c r="B35" s="20">
        <v>1</v>
      </c>
      <c r="C35" s="144">
        <f>'Future Project Costs'!C3</f>
        <v>5100000</v>
      </c>
      <c r="D35" s="48">
        <f t="shared" si="6"/>
        <v>4766355.1401869152</v>
      </c>
      <c r="E35" s="53"/>
      <c r="F35" s="53"/>
      <c r="H35"/>
      <c r="I35"/>
      <c r="J35"/>
    </row>
    <row r="36" spans="1:10" x14ac:dyDescent="0.2">
      <c r="A36" s="18">
        <f t="shared" ref="A36:A42" si="7">A35+1</f>
        <v>2019</v>
      </c>
      <c r="B36" s="20">
        <v>2</v>
      </c>
      <c r="C36" s="144">
        <f>'Future Project Costs'!C4</f>
        <v>6340215</v>
      </c>
      <c r="D36" s="48">
        <f t="shared" si="6"/>
        <v>5537789.32657874</v>
      </c>
      <c r="E36" s="53"/>
      <c r="F36" s="53"/>
      <c r="H36"/>
      <c r="I36"/>
      <c r="J36"/>
    </row>
    <row r="37" spans="1:10" x14ac:dyDescent="0.2">
      <c r="A37" s="18">
        <f t="shared" si="7"/>
        <v>2020</v>
      </c>
      <c r="B37" s="20">
        <v>3</v>
      </c>
      <c r="C37" s="144">
        <f>'Future Project Costs'!C5</f>
        <v>13000000</v>
      </c>
      <c r="D37" s="48">
        <f t="shared" si="6"/>
        <v>10611872.399581075</v>
      </c>
      <c r="E37" s="53"/>
      <c r="F37" s="53"/>
      <c r="H37"/>
      <c r="I37"/>
      <c r="J37"/>
    </row>
    <row r="38" spans="1:10" x14ac:dyDescent="0.2">
      <c r="A38" s="18">
        <f t="shared" si="7"/>
        <v>2021</v>
      </c>
      <c r="B38" s="20">
        <v>4</v>
      </c>
      <c r="C38" s="144">
        <f>'Future Project Costs'!C6</f>
        <v>6000000</v>
      </c>
      <c r="D38" s="48">
        <f t="shared" si="6"/>
        <v>4577371.2722851513</v>
      </c>
      <c r="E38" s="22"/>
      <c r="F38" s="22"/>
      <c r="H38"/>
      <c r="I38"/>
      <c r="J38"/>
    </row>
    <row r="39" spans="1:10" x14ac:dyDescent="0.2">
      <c r="A39" s="18">
        <f t="shared" si="7"/>
        <v>2022</v>
      </c>
      <c r="B39" s="20">
        <v>5</v>
      </c>
      <c r="C39" s="144">
        <f>'Future Project Costs'!C7</f>
        <v>25000000</v>
      </c>
      <c r="D39" s="48">
        <f t="shared" si="6"/>
        <v>17824654.487091709</v>
      </c>
      <c r="E39" s="22"/>
      <c r="F39" s="22"/>
      <c r="H39"/>
      <c r="I39"/>
      <c r="J39"/>
    </row>
    <row r="40" spans="1:10" x14ac:dyDescent="0.2">
      <c r="A40" s="18">
        <f t="shared" si="7"/>
        <v>2023</v>
      </c>
      <c r="B40" s="20">
        <v>6</v>
      </c>
      <c r="C40" s="144">
        <f>'Future Project Costs'!C8</f>
        <v>25000000</v>
      </c>
      <c r="D40" s="48">
        <f t="shared" si="6"/>
        <v>16658555.595412813</v>
      </c>
      <c r="E40" s="22"/>
      <c r="F40" s="22"/>
      <c r="H40"/>
      <c r="I40"/>
      <c r="J40"/>
    </row>
    <row r="41" spans="1:10" x14ac:dyDescent="0.2">
      <c r="A41" s="18">
        <f t="shared" si="7"/>
        <v>2024</v>
      </c>
      <c r="B41" s="20">
        <v>7</v>
      </c>
      <c r="C41" s="144">
        <f>'Future Project Costs'!C9</f>
        <v>14000000</v>
      </c>
      <c r="D41" s="48">
        <f t="shared" si="6"/>
        <v>8718496.3863842748</v>
      </c>
      <c r="E41" s="22"/>
      <c r="F41" s="22"/>
      <c r="H41"/>
      <c r="I41"/>
      <c r="J41"/>
    </row>
    <row r="42" spans="1:10" x14ac:dyDescent="0.2">
      <c r="A42" s="18">
        <f t="shared" si="7"/>
        <v>2025</v>
      </c>
      <c r="B42" s="20">
        <v>8</v>
      </c>
      <c r="C42" s="144">
        <f>'Future Project Costs'!C10</f>
        <v>6204359</v>
      </c>
      <c r="D42" s="48">
        <f t="shared" si="6"/>
        <v>3610993.4259900372</v>
      </c>
      <c r="E42" s="22"/>
      <c r="F42" s="22"/>
      <c r="H42"/>
      <c r="I42"/>
      <c r="J42"/>
    </row>
    <row r="43" spans="1:10" x14ac:dyDescent="0.2">
      <c r="C43" s="70">
        <f>SUM(C34:C40)</f>
        <v>98754382.079999998</v>
      </c>
      <c r="G43" s="22"/>
      <c r="H43" s="22"/>
      <c r="J43"/>
    </row>
    <row r="44" spans="1:10" x14ac:dyDescent="0.2">
      <c r="C44" s="47" t="s">
        <v>20</v>
      </c>
      <c r="D44" s="54">
        <f>SUM(D34:D42)</f>
        <v>90620255.113510713</v>
      </c>
      <c r="G44" s="47"/>
      <c r="H44" s="47"/>
      <c r="J44"/>
    </row>
    <row r="46" spans="1:10" ht="15" x14ac:dyDescent="0.2">
      <c r="C46" s="155" t="s">
        <v>8</v>
      </c>
      <c r="D46" s="155"/>
      <c r="I46"/>
      <c r="J46"/>
    </row>
    <row r="47" spans="1:10" x14ac:dyDescent="0.2">
      <c r="C47" s="129"/>
      <c r="D47" s="148" t="s">
        <v>19</v>
      </c>
      <c r="E47" s="128"/>
      <c r="F47" s="128"/>
    </row>
    <row r="48" spans="1:10" x14ac:dyDescent="0.2">
      <c r="C48" s="145" t="s">
        <v>44</v>
      </c>
      <c r="D48" s="142">
        <f>J29</f>
        <v>254103370.92818969</v>
      </c>
      <c r="E48" s="53"/>
      <c r="F48" s="53"/>
    </row>
    <row r="49" spans="1:6" x14ac:dyDescent="0.2">
      <c r="C49" s="145" t="s">
        <v>45</v>
      </c>
      <c r="D49" s="142">
        <f>D44</f>
        <v>90620255.113510713</v>
      </c>
      <c r="E49" s="53"/>
      <c r="F49" s="53"/>
    </row>
    <row r="50" spans="1:6" x14ac:dyDescent="0.2">
      <c r="C50" s="145" t="s">
        <v>98</v>
      </c>
      <c r="D50" s="142">
        <f>D48-D49</f>
        <v>163483115.81467897</v>
      </c>
      <c r="E50" s="53"/>
      <c r="F50" s="53"/>
    </row>
    <row r="51" spans="1:6" x14ac:dyDescent="0.2">
      <c r="C51" s="146" t="s">
        <v>99</v>
      </c>
      <c r="D51" s="147">
        <f>D48/D49</f>
        <v>2.804046077887338</v>
      </c>
      <c r="E51" s="22"/>
      <c r="F51" s="22"/>
    </row>
    <row r="54" spans="1:6" x14ac:dyDescent="0.2">
      <c r="A54" t="s">
        <v>95</v>
      </c>
    </row>
    <row r="55" spans="1:6" x14ac:dyDescent="0.2">
      <c r="A55" t="s">
        <v>96</v>
      </c>
    </row>
    <row r="56" spans="1:6" x14ac:dyDescent="0.2">
      <c r="A56" t="s">
        <v>97</v>
      </c>
    </row>
  </sheetData>
  <mergeCells count="3">
    <mergeCell ref="A1:J1"/>
    <mergeCell ref="A32:D32"/>
    <mergeCell ref="C46:D4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P35"/>
  <sheetViews>
    <sheetView topLeftCell="A7" zoomScale="90" zoomScaleNormal="90" workbookViewId="0">
      <selection activeCell="C9" sqref="C8:F16"/>
    </sheetView>
  </sheetViews>
  <sheetFormatPr defaultRowHeight="15" x14ac:dyDescent="0.25"/>
  <cols>
    <col min="1" max="1" width="24" style="3" customWidth="1"/>
    <col min="2" max="2" width="11.625" style="9" bestFit="1" customWidth="1"/>
    <col min="3" max="3" width="15.25" style="3" customWidth="1"/>
    <col min="4" max="4" width="14.875" style="3" customWidth="1"/>
    <col min="5" max="5" width="13.875" style="3" customWidth="1"/>
    <col min="6" max="6" width="12.75" style="3" customWidth="1"/>
    <col min="7" max="7" width="13.625" style="3" bestFit="1" customWidth="1"/>
    <col min="8" max="8" width="13.625" style="3" customWidth="1"/>
    <col min="9" max="9" width="13.625" style="3" bestFit="1" customWidth="1"/>
    <col min="10" max="11" width="13.625" style="3" customWidth="1"/>
    <col min="12" max="12" width="14.75" style="3" bestFit="1" customWidth="1"/>
    <col min="13" max="13" width="14.25" style="3" customWidth="1"/>
    <col min="14" max="14" width="14.625" style="3" bestFit="1" customWidth="1"/>
    <col min="15" max="15" width="18.5" style="3" customWidth="1"/>
    <col min="16" max="16384" width="9" style="3"/>
  </cols>
  <sheetData>
    <row r="1" spans="1:16" ht="18.75" x14ac:dyDescent="0.3">
      <c r="A1" s="15" t="s">
        <v>24</v>
      </c>
      <c r="B1" s="16"/>
      <c r="C1" s="16"/>
      <c r="D1" s="16"/>
    </row>
    <row r="2" spans="1:16" x14ac:dyDescent="0.25">
      <c r="A2" s="135" t="s">
        <v>86</v>
      </c>
      <c r="B2" s="10"/>
      <c r="C2" s="36"/>
      <c r="D2" s="10"/>
    </row>
    <row r="3" spans="1:16" x14ac:dyDescent="0.25">
      <c r="A3" s="74" t="s">
        <v>11</v>
      </c>
      <c r="B3" s="134" t="s">
        <v>85</v>
      </c>
      <c r="C3" s="108"/>
      <c r="D3" s="120" t="s">
        <v>52</v>
      </c>
      <c r="E3" s="120" t="s">
        <v>55</v>
      </c>
      <c r="L3" s="91"/>
    </row>
    <row r="4" spans="1:16" x14ac:dyDescent="0.25">
      <c r="A4" s="37" t="s">
        <v>12</v>
      </c>
      <c r="B4" s="90">
        <f>'Monitized Values'!C3</f>
        <v>16.100000000000001</v>
      </c>
      <c r="C4" s="109"/>
      <c r="D4" s="122" t="s">
        <v>54</v>
      </c>
      <c r="E4" s="121">
        <f>'Monitized Values'!D34</f>
        <v>1.68</v>
      </c>
    </row>
    <row r="5" spans="1:16" x14ac:dyDescent="0.25">
      <c r="A5" s="37" t="s">
        <v>13</v>
      </c>
      <c r="B5" s="90">
        <f>'Monitized Values'!C4</f>
        <v>28.6</v>
      </c>
      <c r="C5" s="109"/>
      <c r="D5" s="122" t="s">
        <v>53</v>
      </c>
      <c r="E5" s="121">
        <f>'Monitized Values'!D35</f>
        <v>1</v>
      </c>
      <c r="F5" s="4"/>
      <c r="G5" s="4"/>
      <c r="H5" s="4"/>
      <c r="I5" s="4"/>
      <c r="J5" s="4"/>
      <c r="K5" s="4"/>
      <c r="L5" s="4"/>
      <c r="M5" s="4"/>
      <c r="N5" s="4"/>
      <c r="O5" s="4"/>
      <c r="P5" s="4"/>
    </row>
    <row r="6" spans="1:16" x14ac:dyDescent="0.25">
      <c r="A6" s="39"/>
      <c r="B6" s="35"/>
      <c r="C6" s="35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45" x14ac:dyDescent="0.25">
      <c r="A7" s="55" t="s">
        <v>0</v>
      </c>
      <c r="B7" s="55" t="s">
        <v>5</v>
      </c>
      <c r="C7" s="56" t="s">
        <v>46</v>
      </c>
      <c r="D7" s="56" t="s">
        <v>47</v>
      </c>
      <c r="E7" s="56" t="s">
        <v>48</v>
      </c>
      <c r="F7" s="56" t="s">
        <v>49</v>
      </c>
      <c r="G7" s="56" t="s">
        <v>9</v>
      </c>
      <c r="H7" s="56" t="s">
        <v>57</v>
      </c>
      <c r="I7" s="56" t="s">
        <v>10</v>
      </c>
      <c r="J7" s="56" t="s">
        <v>26</v>
      </c>
      <c r="K7" s="56" t="s">
        <v>25</v>
      </c>
      <c r="L7" s="56" t="s">
        <v>56</v>
      </c>
      <c r="M7" s="56" t="s">
        <v>6</v>
      </c>
      <c r="N7" s="56" t="s">
        <v>7</v>
      </c>
      <c r="O7" s="86" t="s">
        <v>100</v>
      </c>
    </row>
    <row r="8" spans="1:16" x14ac:dyDescent="0.25">
      <c r="A8" s="12">
        <v>2017</v>
      </c>
      <c r="B8" s="8">
        <v>0</v>
      </c>
      <c r="C8" s="79"/>
      <c r="D8" s="84"/>
      <c r="E8" s="84"/>
      <c r="F8" s="84"/>
      <c r="G8" s="27">
        <f>C8-E8</f>
        <v>0</v>
      </c>
      <c r="H8" s="27">
        <f>G8*$E$4</f>
        <v>0</v>
      </c>
      <c r="I8" s="27">
        <f>D8-F8</f>
        <v>0</v>
      </c>
      <c r="J8" s="27">
        <f>B$4</f>
        <v>16.100000000000001</v>
      </c>
      <c r="K8" s="27">
        <f>B$5</f>
        <v>28.6</v>
      </c>
      <c r="L8" s="13">
        <f>H8*J8</f>
        <v>0</v>
      </c>
      <c r="M8" s="14">
        <f>I8*K8</f>
        <v>0</v>
      </c>
      <c r="N8" s="14">
        <f>L8+M8</f>
        <v>0</v>
      </c>
      <c r="O8" s="24">
        <f>N8/((1.07)^B8)</f>
        <v>0</v>
      </c>
    </row>
    <row r="9" spans="1:16" x14ac:dyDescent="0.25">
      <c r="A9" s="12">
        <f>A8+1</f>
        <v>2018</v>
      </c>
      <c r="B9" s="8">
        <v>1</v>
      </c>
      <c r="C9" s="79"/>
      <c r="D9" s="84"/>
      <c r="E9" s="84"/>
      <c r="F9" s="84"/>
      <c r="G9" s="8">
        <f t="shared" ref="G9:G29" si="0">C9-E9</f>
        <v>0</v>
      </c>
      <c r="H9" s="27">
        <f t="shared" ref="H9:H32" si="1">G9*$E$4</f>
        <v>0</v>
      </c>
      <c r="I9" s="8">
        <f t="shared" ref="I9:I29" si="2">D9-F9</f>
        <v>0</v>
      </c>
      <c r="J9" s="27">
        <f>B$4</f>
        <v>16.100000000000001</v>
      </c>
      <c r="K9" s="27">
        <f t="shared" ref="K9:K32" si="3">B$5</f>
        <v>28.6</v>
      </c>
      <c r="L9" s="13">
        <f t="shared" ref="L9:L32" si="4">H9*J9</f>
        <v>0</v>
      </c>
      <c r="M9" s="14">
        <f t="shared" ref="M9:M28" si="5">I9*K9</f>
        <v>0</v>
      </c>
      <c r="N9" s="14">
        <f t="shared" ref="N9:N28" si="6">L9+M9</f>
        <v>0</v>
      </c>
      <c r="O9" s="24">
        <f t="shared" ref="O9:O29" si="7">N9/((1.07)^B9)</f>
        <v>0</v>
      </c>
    </row>
    <row r="10" spans="1:16" x14ac:dyDescent="0.25">
      <c r="A10" s="12">
        <f t="shared" ref="A10:A33" si="8">A9+1</f>
        <v>2019</v>
      </c>
      <c r="B10" s="8">
        <v>2</v>
      </c>
      <c r="C10" s="79"/>
      <c r="D10" s="84"/>
      <c r="E10" s="84"/>
      <c r="F10" s="84"/>
      <c r="G10" s="8">
        <f t="shared" si="0"/>
        <v>0</v>
      </c>
      <c r="H10" s="27">
        <f t="shared" si="1"/>
        <v>0</v>
      </c>
      <c r="I10" s="8">
        <f t="shared" si="2"/>
        <v>0</v>
      </c>
      <c r="J10" s="27">
        <f t="shared" ref="J10:J32" si="9">B$4</f>
        <v>16.100000000000001</v>
      </c>
      <c r="K10" s="27">
        <f t="shared" si="3"/>
        <v>28.6</v>
      </c>
      <c r="L10" s="13">
        <f t="shared" si="4"/>
        <v>0</v>
      </c>
      <c r="M10" s="14">
        <f t="shared" si="5"/>
        <v>0</v>
      </c>
      <c r="N10" s="14">
        <f t="shared" si="6"/>
        <v>0</v>
      </c>
      <c r="O10" s="24">
        <f t="shared" si="7"/>
        <v>0</v>
      </c>
    </row>
    <row r="11" spans="1:16" x14ac:dyDescent="0.25">
      <c r="A11" s="12">
        <f t="shared" si="8"/>
        <v>2020</v>
      </c>
      <c r="B11" s="8">
        <v>3</v>
      </c>
      <c r="C11" s="79"/>
      <c r="D11" s="84"/>
      <c r="E11" s="84"/>
      <c r="F11" s="84"/>
      <c r="G11" s="8">
        <f t="shared" si="0"/>
        <v>0</v>
      </c>
      <c r="H11" s="27">
        <f t="shared" si="1"/>
        <v>0</v>
      </c>
      <c r="I11" s="8">
        <f t="shared" si="2"/>
        <v>0</v>
      </c>
      <c r="J11" s="27">
        <f t="shared" si="9"/>
        <v>16.100000000000001</v>
      </c>
      <c r="K11" s="27">
        <f t="shared" si="3"/>
        <v>28.6</v>
      </c>
      <c r="L11" s="13">
        <f t="shared" si="4"/>
        <v>0</v>
      </c>
      <c r="M11" s="14">
        <f t="shared" si="5"/>
        <v>0</v>
      </c>
      <c r="N11" s="14">
        <f t="shared" si="6"/>
        <v>0</v>
      </c>
      <c r="O11" s="24">
        <f t="shared" si="7"/>
        <v>0</v>
      </c>
    </row>
    <row r="12" spans="1:16" x14ac:dyDescent="0.25">
      <c r="A12" s="12">
        <f t="shared" si="8"/>
        <v>2021</v>
      </c>
      <c r="B12" s="8">
        <v>4</v>
      </c>
      <c r="C12" s="79"/>
      <c r="D12" s="84"/>
      <c r="E12" s="84"/>
      <c r="F12" s="84"/>
      <c r="G12" s="8">
        <f t="shared" si="0"/>
        <v>0</v>
      </c>
      <c r="H12" s="27">
        <f t="shared" si="1"/>
        <v>0</v>
      </c>
      <c r="I12" s="8">
        <f t="shared" si="2"/>
        <v>0</v>
      </c>
      <c r="J12" s="27">
        <f t="shared" si="9"/>
        <v>16.100000000000001</v>
      </c>
      <c r="K12" s="27">
        <f t="shared" si="3"/>
        <v>28.6</v>
      </c>
      <c r="L12" s="13">
        <f t="shared" si="4"/>
        <v>0</v>
      </c>
      <c r="M12" s="14">
        <f t="shared" si="5"/>
        <v>0</v>
      </c>
      <c r="N12" s="14">
        <f t="shared" si="6"/>
        <v>0</v>
      </c>
      <c r="O12" s="24">
        <f t="shared" si="7"/>
        <v>0</v>
      </c>
    </row>
    <row r="13" spans="1:16" x14ac:dyDescent="0.25">
      <c r="A13" s="12">
        <f t="shared" si="8"/>
        <v>2022</v>
      </c>
      <c r="B13" s="8">
        <v>5</v>
      </c>
      <c r="C13" s="79"/>
      <c r="D13" s="84"/>
      <c r="E13" s="84"/>
      <c r="F13" s="84"/>
      <c r="G13" s="8">
        <f t="shared" si="0"/>
        <v>0</v>
      </c>
      <c r="H13" s="27">
        <f t="shared" si="1"/>
        <v>0</v>
      </c>
      <c r="I13" s="8">
        <f t="shared" si="2"/>
        <v>0</v>
      </c>
      <c r="J13" s="27">
        <f t="shared" si="9"/>
        <v>16.100000000000001</v>
      </c>
      <c r="K13" s="27">
        <f t="shared" si="3"/>
        <v>28.6</v>
      </c>
      <c r="L13" s="13">
        <f t="shared" si="4"/>
        <v>0</v>
      </c>
      <c r="M13" s="14">
        <f t="shared" si="5"/>
        <v>0</v>
      </c>
      <c r="N13" s="14">
        <f t="shared" si="6"/>
        <v>0</v>
      </c>
      <c r="O13" s="24">
        <f t="shared" si="7"/>
        <v>0</v>
      </c>
    </row>
    <row r="14" spans="1:16" x14ac:dyDescent="0.25">
      <c r="A14" s="12">
        <f t="shared" si="8"/>
        <v>2023</v>
      </c>
      <c r="B14" s="8">
        <v>6</v>
      </c>
      <c r="C14" s="79"/>
      <c r="D14" s="84"/>
      <c r="E14" s="84"/>
      <c r="F14" s="84"/>
      <c r="G14" s="8">
        <f t="shared" si="0"/>
        <v>0</v>
      </c>
      <c r="H14" s="27">
        <f t="shared" si="1"/>
        <v>0</v>
      </c>
      <c r="I14" s="8">
        <f t="shared" si="2"/>
        <v>0</v>
      </c>
      <c r="J14" s="27">
        <f t="shared" si="9"/>
        <v>16.100000000000001</v>
      </c>
      <c r="K14" s="27">
        <f t="shared" si="3"/>
        <v>28.6</v>
      </c>
      <c r="L14" s="13">
        <f t="shared" si="4"/>
        <v>0</v>
      </c>
      <c r="M14" s="14">
        <f t="shared" si="5"/>
        <v>0</v>
      </c>
      <c r="N14" s="14">
        <f t="shared" si="6"/>
        <v>0</v>
      </c>
      <c r="O14" s="24">
        <f t="shared" si="7"/>
        <v>0</v>
      </c>
    </row>
    <row r="15" spans="1:16" x14ac:dyDescent="0.25">
      <c r="A15" s="12">
        <f t="shared" si="8"/>
        <v>2024</v>
      </c>
      <c r="B15" s="8">
        <v>7</v>
      </c>
      <c r="C15" s="79"/>
      <c r="D15" s="84"/>
      <c r="E15" s="84"/>
      <c r="F15" s="84"/>
      <c r="G15" s="8">
        <f t="shared" si="0"/>
        <v>0</v>
      </c>
      <c r="H15" s="27">
        <f t="shared" si="1"/>
        <v>0</v>
      </c>
      <c r="I15" s="8">
        <f t="shared" si="2"/>
        <v>0</v>
      </c>
      <c r="J15" s="27">
        <f t="shared" si="9"/>
        <v>16.100000000000001</v>
      </c>
      <c r="K15" s="27">
        <f t="shared" si="3"/>
        <v>28.6</v>
      </c>
      <c r="L15" s="13">
        <f t="shared" si="4"/>
        <v>0</v>
      </c>
      <c r="M15" s="14">
        <f t="shared" si="5"/>
        <v>0</v>
      </c>
      <c r="N15" s="14">
        <f t="shared" si="6"/>
        <v>0</v>
      </c>
      <c r="O15" s="24">
        <f t="shared" si="7"/>
        <v>0</v>
      </c>
    </row>
    <row r="16" spans="1:16" x14ac:dyDescent="0.25">
      <c r="A16" s="12">
        <f t="shared" si="8"/>
        <v>2025</v>
      </c>
      <c r="B16" s="8">
        <v>8</v>
      </c>
      <c r="C16" s="79"/>
      <c r="D16" s="84"/>
      <c r="E16" s="84"/>
      <c r="F16" s="84"/>
      <c r="G16" s="8">
        <f t="shared" si="0"/>
        <v>0</v>
      </c>
      <c r="H16" s="27">
        <f t="shared" si="1"/>
        <v>0</v>
      </c>
      <c r="I16" s="8">
        <f t="shared" si="2"/>
        <v>0</v>
      </c>
      <c r="J16" s="27">
        <f t="shared" si="9"/>
        <v>16.100000000000001</v>
      </c>
      <c r="K16" s="27">
        <f t="shared" si="3"/>
        <v>28.6</v>
      </c>
      <c r="L16" s="13">
        <f t="shared" si="4"/>
        <v>0</v>
      </c>
      <c r="M16" s="14">
        <f t="shared" si="5"/>
        <v>0</v>
      </c>
      <c r="N16" s="14">
        <f t="shared" si="6"/>
        <v>0</v>
      </c>
      <c r="O16" s="24">
        <f t="shared" si="7"/>
        <v>0</v>
      </c>
    </row>
    <row r="17" spans="1:15" x14ac:dyDescent="0.25">
      <c r="A17" s="12">
        <f t="shared" si="8"/>
        <v>2026</v>
      </c>
      <c r="B17" s="8">
        <v>9</v>
      </c>
      <c r="C17" s="79">
        <v>1324271360</v>
      </c>
      <c r="D17" s="84">
        <v>68943720</v>
      </c>
      <c r="E17" s="84">
        <v>1322450835.2</v>
      </c>
      <c r="F17" s="84">
        <v>68863356</v>
      </c>
      <c r="G17" s="8">
        <f t="shared" si="0"/>
        <v>1820524.7999999523</v>
      </c>
      <c r="H17" s="27">
        <f t="shared" si="1"/>
        <v>3058481.6639999198</v>
      </c>
      <c r="I17" s="8">
        <f t="shared" si="2"/>
        <v>80364</v>
      </c>
      <c r="J17" s="27">
        <f t="shared" si="9"/>
        <v>16.100000000000001</v>
      </c>
      <c r="K17" s="27">
        <f t="shared" si="3"/>
        <v>28.6</v>
      </c>
      <c r="L17" s="13">
        <f t="shared" si="4"/>
        <v>49241554.790398709</v>
      </c>
      <c r="M17" s="14">
        <f t="shared" si="5"/>
        <v>2298410.4</v>
      </c>
      <c r="N17" s="14">
        <f t="shared" si="6"/>
        <v>51539965.190398708</v>
      </c>
      <c r="O17" s="24">
        <f t="shared" si="7"/>
        <v>28034326.15867028</v>
      </c>
    </row>
    <row r="18" spans="1:15" x14ac:dyDescent="0.25">
      <c r="A18" s="12">
        <f t="shared" si="8"/>
        <v>2027</v>
      </c>
      <c r="B18" s="8">
        <v>10</v>
      </c>
      <c r="C18" s="79">
        <v>1338294296</v>
      </c>
      <c r="D18" s="84">
        <v>69457958.5</v>
      </c>
      <c r="E18" s="84">
        <v>1336432494.4000001</v>
      </c>
      <c r="F18" s="84">
        <v>69375664.25</v>
      </c>
      <c r="G18" s="8">
        <f t="shared" si="0"/>
        <v>1861801.5999999046</v>
      </c>
      <c r="H18" s="27">
        <f t="shared" si="1"/>
        <v>3127826.6879998399</v>
      </c>
      <c r="I18" s="8">
        <f t="shared" si="2"/>
        <v>82294.25</v>
      </c>
      <c r="J18" s="27">
        <f t="shared" si="9"/>
        <v>16.100000000000001</v>
      </c>
      <c r="K18" s="27">
        <f t="shared" si="3"/>
        <v>28.6</v>
      </c>
      <c r="L18" s="13">
        <f t="shared" si="4"/>
        <v>50358009.676797427</v>
      </c>
      <c r="M18" s="14">
        <f t="shared" si="5"/>
        <v>2353615.5500000003</v>
      </c>
      <c r="N18" s="14">
        <f t="shared" si="6"/>
        <v>52711625.226797424</v>
      </c>
      <c r="O18" s="24">
        <f t="shared" si="7"/>
        <v>26795917.371313006</v>
      </c>
    </row>
    <row r="19" spans="1:15" x14ac:dyDescent="0.25">
      <c r="A19" s="12">
        <f t="shared" si="8"/>
        <v>2028</v>
      </c>
      <c r="B19" s="8">
        <v>11</v>
      </c>
      <c r="C19" s="79">
        <v>1352317232</v>
      </c>
      <c r="D19" s="84">
        <v>69972197</v>
      </c>
      <c r="E19" s="84">
        <v>1350414153.5999999</v>
      </c>
      <c r="F19" s="84">
        <v>69887972.5</v>
      </c>
      <c r="G19" s="8">
        <f t="shared" si="0"/>
        <v>1903078.4000000954</v>
      </c>
      <c r="H19" s="27">
        <f t="shared" si="1"/>
        <v>3197171.71200016</v>
      </c>
      <c r="I19" s="8">
        <f t="shared" si="2"/>
        <v>84224.5</v>
      </c>
      <c r="J19" s="27">
        <f t="shared" si="9"/>
        <v>16.100000000000001</v>
      </c>
      <c r="K19" s="27">
        <f t="shared" si="3"/>
        <v>28.6</v>
      </c>
      <c r="L19" s="13">
        <f t="shared" si="4"/>
        <v>51474464.563202582</v>
      </c>
      <c r="M19" s="14">
        <f t="shared" si="5"/>
        <v>2408820.7000000002</v>
      </c>
      <c r="N19" s="14">
        <f t="shared" si="6"/>
        <v>53883285.263202585</v>
      </c>
      <c r="O19" s="24">
        <f t="shared" si="7"/>
        <v>25599560.674244955</v>
      </c>
    </row>
    <row r="20" spans="1:15" x14ac:dyDescent="0.25">
      <c r="A20" s="12">
        <f t="shared" si="8"/>
        <v>2029</v>
      </c>
      <c r="B20" s="8">
        <v>12</v>
      </c>
      <c r="C20" s="79">
        <v>1366340168</v>
      </c>
      <c r="D20" s="84">
        <v>70486435.5</v>
      </c>
      <c r="E20" s="84">
        <v>1364395812.8</v>
      </c>
      <c r="F20" s="84">
        <v>70400280.75</v>
      </c>
      <c r="G20" s="8">
        <f t="shared" si="0"/>
        <v>1944355.2000000477</v>
      </c>
      <c r="H20" s="27">
        <f t="shared" si="1"/>
        <v>3266516.7360000801</v>
      </c>
      <c r="I20" s="8">
        <f t="shared" si="2"/>
        <v>86154.75</v>
      </c>
      <c r="J20" s="27">
        <f t="shared" si="9"/>
        <v>16.100000000000001</v>
      </c>
      <c r="K20" s="27">
        <f t="shared" si="3"/>
        <v>28.6</v>
      </c>
      <c r="L20" s="13">
        <f t="shared" si="4"/>
        <v>52590919.449601293</v>
      </c>
      <c r="M20" s="14">
        <f t="shared" si="5"/>
        <v>2464025.85</v>
      </c>
      <c r="N20" s="14">
        <f t="shared" si="6"/>
        <v>55054945.299601294</v>
      </c>
      <c r="O20" s="24">
        <f t="shared" si="7"/>
        <v>24445054.12836748</v>
      </c>
    </row>
    <row r="21" spans="1:15" x14ac:dyDescent="0.25">
      <c r="A21" s="12">
        <f t="shared" si="8"/>
        <v>2030</v>
      </c>
      <c r="B21" s="8">
        <v>13</v>
      </c>
      <c r="C21" s="79">
        <v>1380363104</v>
      </c>
      <c r="D21" s="84">
        <v>71000674</v>
      </c>
      <c r="E21" s="84">
        <v>1378377472</v>
      </c>
      <c r="F21" s="84">
        <v>70912589</v>
      </c>
      <c r="G21" s="8">
        <f t="shared" si="0"/>
        <v>1985632</v>
      </c>
      <c r="H21" s="27">
        <f t="shared" si="1"/>
        <v>3335861.76</v>
      </c>
      <c r="I21" s="8">
        <f t="shared" si="2"/>
        <v>88085</v>
      </c>
      <c r="J21" s="27">
        <f t="shared" si="9"/>
        <v>16.100000000000001</v>
      </c>
      <c r="K21" s="27">
        <f t="shared" si="3"/>
        <v>28.6</v>
      </c>
      <c r="L21" s="13">
        <f t="shared" si="4"/>
        <v>53707374.336000003</v>
      </c>
      <c r="M21" s="14">
        <f t="shared" si="5"/>
        <v>2519231</v>
      </c>
      <c r="N21" s="14">
        <f t="shared" si="6"/>
        <v>56226605.336000003</v>
      </c>
      <c r="O21" s="24">
        <f t="shared" si="7"/>
        <v>23332042.239899945</v>
      </c>
    </row>
    <row r="22" spans="1:15" x14ac:dyDescent="0.25">
      <c r="A22" s="12">
        <f t="shared" si="8"/>
        <v>2031</v>
      </c>
      <c r="B22" s="8">
        <v>14</v>
      </c>
      <c r="C22" s="79">
        <v>1394386040</v>
      </c>
      <c r="D22" s="84">
        <v>71514912.5</v>
      </c>
      <c r="E22" s="84">
        <v>1392359131.2</v>
      </c>
      <c r="F22" s="84">
        <v>71424897.25</v>
      </c>
      <c r="G22" s="8">
        <f t="shared" si="0"/>
        <v>2026908.7999999523</v>
      </c>
      <c r="H22" s="27">
        <f t="shared" si="1"/>
        <v>3405206.7839999199</v>
      </c>
      <c r="I22" s="8">
        <f t="shared" si="2"/>
        <v>90015.25</v>
      </c>
      <c r="J22" s="27">
        <f t="shared" si="9"/>
        <v>16.100000000000001</v>
      </c>
      <c r="K22" s="27">
        <f t="shared" si="3"/>
        <v>28.6</v>
      </c>
      <c r="L22" s="13">
        <f t="shared" si="4"/>
        <v>54823829.222398713</v>
      </c>
      <c r="M22" s="14">
        <f t="shared" si="5"/>
        <v>2574436.15</v>
      </c>
      <c r="N22" s="14">
        <f t="shared" si="6"/>
        <v>57398265.372398712</v>
      </c>
      <c r="O22" s="24">
        <f t="shared" si="7"/>
        <v>22260036.915903926</v>
      </c>
    </row>
    <row r="23" spans="1:15" x14ac:dyDescent="0.25">
      <c r="A23" s="12">
        <f t="shared" si="8"/>
        <v>2032</v>
      </c>
      <c r="B23" s="8">
        <v>15</v>
      </c>
      <c r="C23" s="79">
        <v>1408408976</v>
      </c>
      <c r="D23" s="84">
        <v>72029151</v>
      </c>
      <c r="E23" s="84">
        <v>1406340790.4000001</v>
      </c>
      <c r="F23" s="84">
        <v>71937205.5</v>
      </c>
      <c r="G23" s="8">
        <f t="shared" si="0"/>
        <v>2068185.5999999046</v>
      </c>
      <c r="H23" s="27">
        <f t="shared" si="1"/>
        <v>3474551.8079998395</v>
      </c>
      <c r="I23" s="8">
        <f t="shared" si="2"/>
        <v>91945.5</v>
      </c>
      <c r="J23" s="27">
        <f t="shared" si="9"/>
        <v>16.100000000000001</v>
      </c>
      <c r="K23" s="27">
        <f t="shared" si="3"/>
        <v>28.6</v>
      </c>
      <c r="L23" s="13">
        <f t="shared" si="4"/>
        <v>55940284.108797424</v>
      </c>
      <c r="M23" s="14">
        <f t="shared" si="5"/>
        <v>2629641.3000000003</v>
      </c>
      <c r="N23" s="14">
        <f t="shared" si="6"/>
        <v>58569925.408797421</v>
      </c>
      <c r="O23" s="24">
        <f t="shared" si="7"/>
        <v>21228436.335168529</v>
      </c>
    </row>
    <row r="24" spans="1:15" x14ac:dyDescent="0.25">
      <c r="A24" s="12">
        <f t="shared" si="8"/>
        <v>2033</v>
      </c>
      <c r="B24" s="8">
        <v>16</v>
      </c>
      <c r="C24" s="79">
        <v>1422431912</v>
      </c>
      <c r="D24" s="84">
        <v>72543389.5</v>
      </c>
      <c r="E24" s="84">
        <v>1420322449.5999999</v>
      </c>
      <c r="F24" s="84">
        <v>72449513.75</v>
      </c>
      <c r="G24" s="8">
        <f t="shared" si="0"/>
        <v>2109462.4000000954</v>
      </c>
      <c r="H24" s="27">
        <f t="shared" si="1"/>
        <v>3543896.8320001601</v>
      </c>
      <c r="I24" s="8">
        <f t="shared" si="2"/>
        <v>93875.75</v>
      </c>
      <c r="J24" s="27">
        <f t="shared" si="9"/>
        <v>16.100000000000001</v>
      </c>
      <c r="K24" s="27">
        <f t="shared" si="3"/>
        <v>28.6</v>
      </c>
      <c r="L24" s="13">
        <f t="shared" si="4"/>
        <v>57056738.995202586</v>
      </c>
      <c r="M24" s="14">
        <f t="shared" si="5"/>
        <v>2684846.45</v>
      </c>
      <c r="N24" s="14">
        <f t="shared" si="6"/>
        <v>59741585.445202589</v>
      </c>
      <c r="O24" s="24">
        <f t="shared" si="7"/>
        <v>20236541.917511784</v>
      </c>
    </row>
    <row r="25" spans="1:15" x14ac:dyDescent="0.25">
      <c r="A25" s="12">
        <f t="shared" si="8"/>
        <v>2034</v>
      </c>
      <c r="B25" s="8">
        <v>17</v>
      </c>
      <c r="C25" s="79">
        <v>1436454848</v>
      </c>
      <c r="D25" s="84">
        <v>73057628</v>
      </c>
      <c r="E25" s="84">
        <v>1434304108.8</v>
      </c>
      <c r="F25" s="84">
        <v>72961822</v>
      </c>
      <c r="G25" s="8">
        <f t="shared" si="0"/>
        <v>2150739.2000000477</v>
      </c>
      <c r="H25" s="27">
        <f t="shared" si="1"/>
        <v>3613241.8560000798</v>
      </c>
      <c r="I25" s="8">
        <f t="shared" si="2"/>
        <v>95806</v>
      </c>
      <c r="J25" s="27">
        <f t="shared" si="9"/>
        <v>16.100000000000001</v>
      </c>
      <c r="K25" s="27">
        <f t="shared" si="3"/>
        <v>28.6</v>
      </c>
      <c r="L25" s="13">
        <f t="shared" si="4"/>
        <v>58173193.881601289</v>
      </c>
      <c r="M25" s="14">
        <f t="shared" si="5"/>
        <v>2740051.6</v>
      </c>
      <c r="N25" s="14">
        <f t="shared" si="6"/>
        <v>60913245.48160129</v>
      </c>
      <c r="O25" s="24">
        <f t="shared" si="7"/>
        <v>19283573.559528641</v>
      </c>
    </row>
    <row r="26" spans="1:15" x14ac:dyDescent="0.25">
      <c r="A26" s="12">
        <f t="shared" si="8"/>
        <v>2035</v>
      </c>
      <c r="B26" s="8">
        <v>18</v>
      </c>
      <c r="C26" s="79">
        <v>1450477784</v>
      </c>
      <c r="D26" s="84">
        <v>73571866.5</v>
      </c>
      <c r="E26" s="84">
        <v>1448285768</v>
      </c>
      <c r="F26" s="84">
        <v>73474130.25</v>
      </c>
      <c r="G26" s="8">
        <f t="shared" si="0"/>
        <v>2192016</v>
      </c>
      <c r="H26" s="27">
        <f t="shared" si="1"/>
        <v>3682586.88</v>
      </c>
      <c r="I26" s="8">
        <f t="shared" si="2"/>
        <v>97736.25</v>
      </c>
      <c r="J26" s="27">
        <f t="shared" si="9"/>
        <v>16.100000000000001</v>
      </c>
      <c r="K26" s="27">
        <f t="shared" si="3"/>
        <v>28.6</v>
      </c>
      <c r="L26" s="13">
        <f t="shared" si="4"/>
        <v>59289648.768000007</v>
      </c>
      <c r="M26" s="14">
        <f t="shared" si="5"/>
        <v>2795256.75</v>
      </c>
      <c r="N26" s="14">
        <f t="shared" si="6"/>
        <v>62084905.518000007</v>
      </c>
      <c r="O26" s="24">
        <f t="shared" si="7"/>
        <v>18368683.291011889</v>
      </c>
    </row>
    <row r="27" spans="1:15" x14ac:dyDescent="0.25">
      <c r="A27" s="12">
        <f t="shared" si="8"/>
        <v>2036</v>
      </c>
      <c r="B27" s="8">
        <v>19</v>
      </c>
      <c r="C27" s="79">
        <v>1464500720</v>
      </c>
      <c r="D27" s="84">
        <v>74086105</v>
      </c>
      <c r="E27" s="84">
        <v>1462267427.2</v>
      </c>
      <c r="F27" s="84">
        <v>73986438.5</v>
      </c>
      <c r="G27" s="8">
        <f t="shared" si="0"/>
        <v>2233292.7999999523</v>
      </c>
      <c r="H27" s="27">
        <f t="shared" si="1"/>
        <v>3751931.9039999195</v>
      </c>
      <c r="I27" s="8">
        <f t="shared" si="2"/>
        <v>99666.5</v>
      </c>
      <c r="J27" s="27">
        <f t="shared" si="9"/>
        <v>16.100000000000001</v>
      </c>
      <c r="K27" s="27">
        <f t="shared" si="3"/>
        <v>28.6</v>
      </c>
      <c r="L27" s="13">
        <f t="shared" si="4"/>
        <v>60406103.65439871</v>
      </c>
      <c r="M27" s="14">
        <f t="shared" si="5"/>
        <v>2850461.9000000004</v>
      </c>
      <c r="N27" s="14">
        <f t="shared" si="6"/>
        <v>63256565.554398708</v>
      </c>
      <c r="O27" s="24">
        <f t="shared" si="7"/>
        <v>17490967.493437678</v>
      </c>
    </row>
    <row r="28" spans="1:15" x14ac:dyDescent="0.25">
      <c r="A28" s="12">
        <f t="shared" si="8"/>
        <v>2037</v>
      </c>
      <c r="B28" s="8">
        <v>20</v>
      </c>
      <c r="C28" s="79">
        <v>1478523656</v>
      </c>
      <c r="D28" s="84">
        <v>74600343.5</v>
      </c>
      <c r="E28" s="84">
        <v>1476249086.4000001</v>
      </c>
      <c r="F28" s="84">
        <v>74498746.75</v>
      </c>
      <c r="G28" s="8">
        <f t="shared" si="0"/>
        <v>2274569.5999999046</v>
      </c>
      <c r="H28" s="27">
        <f t="shared" si="1"/>
        <v>3821276.9279998397</v>
      </c>
      <c r="I28" s="8">
        <f t="shared" si="2"/>
        <v>101596.75</v>
      </c>
      <c r="J28" s="27">
        <f t="shared" si="9"/>
        <v>16.100000000000001</v>
      </c>
      <c r="K28" s="27">
        <f t="shared" si="3"/>
        <v>28.6</v>
      </c>
      <c r="L28" s="13">
        <f t="shared" si="4"/>
        <v>61522558.540797427</v>
      </c>
      <c r="M28" s="14">
        <f t="shared" si="5"/>
        <v>2905667.0500000003</v>
      </c>
      <c r="N28" s="14">
        <f t="shared" si="6"/>
        <v>64428225.590797424</v>
      </c>
      <c r="O28" s="24">
        <f t="shared" si="7"/>
        <v>16649477.810240846</v>
      </c>
    </row>
    <row r="29" spans="1:15" x14ac:dyDescent="0.25">
      <c r="A29" s="12">
        <f t="shared" si="8"/>
        <v>2038</v>
      </c>
      <c r="B29" s="8">
        <v>21</v>
      </c>
      <c r="C29" s="84">
        <v>1492546592</v>
      </c>
      <c r="D29" s="84">
        <v>75114582</v>
      </c>
      <c r="E29" s="84">
        <v>1490230745.5999999</v>
      </c>
      <c r="F29" s="84">
        <v>75011055</v>
      </c>
      <c r="G29" s="8">
        <f t="shared" si="0"/>
        <v>2315846.4000000954</v>
      </c>
      <c r="H29" s="27">
        <f t="shared" si="1"/>
        <v>3890621.9520001602</v>
      </c>
      <c r="I29" s="8">
        <f t="shared" si="2"/>
        <v>103527</v>
      </c>
      <c r="J29" s="27">
        <f t="shared" si="9"/>
        <v>16.100000000000001</v>
      </c>
      <c r="K29" s="27">
        <f t="shared" si="3"/>
        <v>28.6</v>
      </c>
      <c r="L29" s="13">
        <f t="shared" si="4"/>
        <v>62639013.427202582</v>
      </c>
      <c r="M29" s="14">
        <f t="shared" ref="M29" si="10">I29*K29</f>
        <v>2960872.2</v>
      </c>
      <c r="N29" s="14">
        <f t="shared" ref="N29" si="11">L29+M29</f>
        <v>65599885.627202585</v>
      </c>
      <c r="O29" s="24">
        <f t="shared" si="7"/>
        <v>15843230.867743485</v>
      </c>
    </row>
    <row r="30" spans="1:15" x14ac:dyDescent="0.25">
      <c r="A30" s="12">
        <f t="shared" si="8"/>
        <v>2039</v>
      </c>
      <c r="B30" s="8">
        <v>22</v>
      </c>
      <c r="C30" s="84">
        <v>1506569528</v>
      </c>
      <c r="D30" s="84">
        <v>75628820.5</v>
      </c>
      <c r="E30" s="84">
        <v>1504212404.8</v>
      </c>
      <c r="F30" s="84">
        <v>75523363.25</v>
      </c>
      <c r="G30" s="8">
        <f t="shared" ref="G30" si="12">C30-E30</f>
        <v>2357123.2000000477</v>
      </c>
      <c r="H30" s="27">
        <f t="shared" si="1"/>
        <v>3959966.9760000799</v>
      </c>
      <c r="I30" s="8">
        <f t="shared" ref="I30" si="13">D30-F30</f>
        <v>105457.25</v>
      </c>
      <c r="J30" s="27">
        <f t="shared" si="9"/>
        <v>16.100000000000001</v>
      </c>
      <c r="K30" s="27">
        <f t="shared" si="3"/>
        <v>28.6</v>
      </c>
      <c r="L30" s="13">
        <f t="shared" si="4"/>
        <v>63755468.313601293</v>
      </c>
      <c r="M30" s="14">
        <f t="shared" ref="M30" si="14">I30*K30</f>
        <v>3016077.35</v>
      </c>
      <c r="N30" s="14">
        <f t="shared" ref="N30" si="15">L30+M30</f>
        <v>66771545.663601294</v>
      </c>
      <c r="O30" s="24">
        <f t="shared" ref="O30" si="16">N30/((1.07)^B30)</f>
        <v>15071216.915650751</v>
      </c>
    </row>
    <row r="31" spans="1:15" x14ac:dyDescent="0.25">
      <c r="A31" s="12">
        <f t="shared" si="8"/>
        <v>2040</v>
      </c>
      <c r="B31" s="8">
        <v>23</v>
      </c>
      <c r="C31" s="84">
        <v>1520592464</v>
      </c>
      <c r="D31" s="84">
        <v>76143059</v>
      </c>
      <c r="E31" s="84">
        <v>1518194064</v>
      </c>
      <c r="F31" s="84">
        <v>76035671.5</v>
      </c>
      <c r="G31" s="8">
        <f t="shared" ref="G31:G32" si="17">C31-E31</f>
        <v>2398400</v>
      </c>
      <c r="H31" s="27">
        <f t="shared" si="1"/>
        <v>4029312</v>
      </c>
      <c r="I31" s="8">
        <f t="shared" ref="I31:I32" si="18">D31-F31</f>
        <v>107387.5</v>
      </c>
      <c r="J31" s="27">
        <f t="shared" si="9"/>
        <v>16.100000000000001</v>
      </c>
      <c r="K31" s="27">
        <f t="shared" si="3"/>
        <v>28.6</v>
      </c>
      <c r="L31" s="13">
        <f t="shared" si="4"/>
        <v>64871923.200000003</v>
      </c>
      <c r="M31" s="14">
        <f t="shared" ref="M31:M32" si="19">I31*K31</f>
        <v>3071282.5</v>
      </c>
      <c r="N31" s="14">
        <f t="shared" ref="N31:N32" si="20">L31+M31</f>
        <v>67943205.700000003</v>
      </c>
      <c r="O31" s="24">
        <f t="shared" ref="O31:O32" si="21">N31/((1.07)^B31)</f>
        <v>14332407.486897651</v>
      </c>
    </row>
    <row r="32" spans="1:15" x14ac:dyDescent="0.25">
      <c r="A32" s="12">
        <f t="shared" si="8"/>
        <v>2041</v>
      </c>
      <c r="B32" s="8">
        <v>24</v>
      </c>
      <c r="C32" s="84">
        <v>1534615400</v>
      </c>
      <c r="D32" s="84">
        <v>76657297.5</v>
      </c>
      <c r="E32" s="84">
        <v>1532175723.2</v>
      </c>
      <c r="F32" s="84">
        <v>76547979.75</v>
      </c>
      <c r="G32" s="8">
        <f t="shared" si="17"/>
        <v>2439676.7999999523</v>
      </c>
      <c r="H32" s="27">
        <f t="shared" si="1"/>
        <v>4098657.0239999196</v>
      </c>
      <c r="I32" s="8">
        <f t="shared" si="18"/>
        <v>109317.75</v>
      </c>
      <c r="J32" s="27">
        <f t="shared" si="9"/>
        <v>16.100000000000001</v>
      </c>
      <c r="K32" s="27">
        <f t="shared" si="3"/>
        <v>28.6</v>
      </c>
      <c r="L32" s="13">
        <f t="shared" si="4"/>
        <v>65988378.086398713</v>
      </c>
      <c r="M32" s="14">
        <f t="shared" si="19"/>
        <v>3126487.6500000004</v>
      </c>
      <c r="N32" s="14">
        <f t="shared" si="20"/>
        <v>69114865.736398712</v>
      </c>
      <c r="O32" s="24">
        <f t="shared" si="21"/>
        <v>13625762.168145884</v>
      </c>
    </row>
    <row r="33" spans="1:15" x14ac:dyDescent="0.25">
      <c r="A33" s="12">
        <f t="shared" si="8"/>
        <v>2042</v>
      </c>
      <c r="B33" s="8">
        <v>25</v>
      </c>
      <c r="C33" s="150">
        <v>1548638336</v>
      </c>
      <c r="D33" s="150">
        <v>77171536</v>
      </c>
      <c r="E33" s="150">
        <v>1546157382.4000001</v>
      </c>
      <c r="F33" s="150">
        <v>77060288</v>
      </c>
      <c r="G33" s="8">
        <f t="shared" ref="G33" si="22">C33-E33</f>
        <v>2480953.5999999046</v>
      </c>
      <c r="H33" s="27">
        <f t="shared" ref="H33" si="23">G33*$E$4</f>
        <v>4168002.0479998398</v>
      </c>
      <c r="I33" s="8">
        <f t="shared" ref="I33" si="24">D33-F33</f>
        <v>111248</v>
      </c>
      <c r="J33" s="27">
        <f t="shared" ref="J33" si="25">B$4</f>
        <v>16.100000000000001</v>
      </c>
      <c r="K33" s="27">
        <f t="shared" ref="K33" si="26">B$5</f>
        <v>28.6</v>
      </c>
      <c r="L33" s="13">
        <f t="shared" ref="L33" si="27">H33*J33</f>
        <v>67104832.972797424</v>
      </c>
      <c r="M33" s="14">
        <f t="shared" ref="M33" si="28">I33*K33</f>
        <v>3181692.8000000003</v>
      </c>
      <c r="N33" s="14">
        <f t="shared" ref="N33" si="29">L33+M33</f>
        <v>70286525.772797421</v>
      </c>
      <c r="O33" s="24">
        <f t="shared" ref="O33" si="30">N33/((1.07)^B33)</f>
        <v>12950234.564533619</v>
      </c>
    </row>
    <row r="34" spans="1:15" x14ac:dyDescent="0.25">
      <c r="A34" s="123" t="s">
        <v>58</v>
      </c>
      <c r="B34" s="11"/>
      <c r="C34" s="40"/>
      <c r="D34" s="40"/>
      <c r="E34" s="40"/>
      <c r="F34" s="40"/>
      <c r="G34" s="11"/>
      <c r="H34" s="94"/>
      <c r="I34" s="11"/>
      <c r="J34" s="94"/>
      <c r="K34" s="94"/>
      <c r="L34" s="41"/>
      <c r="M34" s="38"/>
      <c r="N34" s="38"/>
      <c r="O34" s="24">
        <f>SUM(O8:O33)</f>
        <v>335547469.89827031</v>
      </c>
    </row>
    <row r="35" spans="1:15" x14ac:dyDescent="0.25">
      <c r="A35" s="95" t="s">
        <v>50</v>
      </c>
      <c r="H35" s="94"/>
      <c r="J35" s="94"/>
      <c r="K35" s="94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</sheetPr>
  <dimension ref="A1:F29"/>
  <sheetViews>
    <sheetView workbookViewId="0">
      <selection activeCell="C2" sqref="C2:D10"/>
    </sheetView>
  </sheetViews>
  <sheetFormatPr defaultRowHeight="12.75" x14ac:dyDescent="0.2"/>
  <cols>
    <col min="3" max="4" width="16.375" customWidth="1"/>
    <col min="5" max="5" width="12.375" customWidth="1"/>
    <col min="6" max="6" width="17.125" customWidth="1"/>
  </cols>
  <sheetData>
    <row r="1" spans="1:6" ht="51" x14ac:dyDescent="0.2">
      <c r="A1" s="19" t="s">
        <v>0</v>
      </c>
      <c r="B1" s="43" t="s">
        <v>5</v>
      </c>
      <c r="C1" s="43" t="s">
        <v>110</v>
      </c>
      <c r="D1" s="43" t="s">
        <v>111</v>
      </c>
      <c r="E1" s="43" t="s">
        <v>112</v>
      </c>
      <c r="F1" s="43" t="s">
        <v>28</v>
      </c>
    </row>
    <row r="2" spans="1:6" x14ac:dyDescent="0.2">
      <c r="A2" s="18">
        <v>2017</v>
      </c>
      <c r="B2" s="17">
        <v>0</v>
      </c>
      <c r="C2" s="29"/>
      <c r="D2" s="29"/>
      <c r="E2" s="29">
        <f t="shared" ref="E2:E7" si="0">C2-D2</f>
        <v>0</v>
      </c>
      <c r="F2" s="7">
        <f>E2/((1.07)^B2)</f>
        <v>0</v>
      </c>
    </row>
    <row r="3" spans="1:6" x14ac:dyDescent="0.2">
      <c r="A3" s="18">
        <f>A2+1</f>
        <v>2018</v>
      </c>
      <c r="B3" s="17">
        <v>1</v>
      </c>
      <c r="C3" s="29"/>
      <c r="D3" s="29"/>
      <c r="E3" s="29">
        <f t="shared" si="0"/>
        <v>0</v>
      </c>
      <c r="F3" s="7">
        <f t="shared" ref="F3:F26" si="1">E3/((1.07)^B3)</f>
        <v>0</v>
      </c>
    </row>
    <row r="4" spans="1:6" x14ac:dyDescent="0.2">
      <c r="A4" s="18">
        <f t="shared" ref="A4:A27" si="2">A3+1</f>
        <v>2019</v>
      </c>
      <c r="B4" s="17">
        <v>2</v>
      </c>
      <c r="C4" s="29"/>
      <c r="D4" s="29"/>
      <c r="E4" s="29">
        <f t="shared" si="0"/>
        <v>0</v>
      </c>
      <c r="F4" s="7">
        <f t="shared" si="1"/>
        <v>0</v>
      </c>
    </row>
    <row r="5" spans="1:6" x14ac:dyDescent="0.2">
      <c r="A5" s="18">
        <f t="shared" si="2"/>
        <v>2020</v>
      </c>
      <c r="B5" s="17">
        <v>3</v>
      </c>
      <c r="C5" s="29"/>
      <c r="D5" s="29"/>
      <c r="E5" s="29">
        <f t="shared" si="0"/>
        <v>0</v>
      </c>
      <c r="F5" s="7">
        <f t="shared" si="1"/>
        <v>0</v>
      </c>
    </row>
    <row r="6" spans="1:6" x14ac:dyDescent="0.2">
      <c r="A6" s="18">
        <f t="shared" si="2"/>
        <v>2021</v>
      </c>
      <c r="B6" s="17">
        <v>4</v>
      </c>
      <c r="C6" s="29"/>
      <c r="D6" s="29"/>
      <c r="E6" s="29">
        <f t="shared" si="0"/>
        <v>0</v>
      </c>
      <c r="F6" s="7">
        <f t="shared" si="1"/>
        <v>0</v>
      </c>
    </row>
    <row r="7" spans="1:6" x14ac:dyDescent="0.2">
      <c r="A7" s="18">
        <f t="shared" si="2"/>
        <v>2022</v>
      </c>
      <c r="B7" s="17">
        <v>5</v>
      </c>
      <c r="C7" s="29"/>
      <c r="D7" s="29"/>
      <c r="E7" s="29">
        <f t="shared" si="0"/>
        <v>0</v>
      </c>
      <c r="F7" s="7">
        <f t="shared" si="1"/>
        <v>0</v>
      </c>
    </row>
    <row r="8" spans="1:6" x14ac:dyDescent="0.2">
      <c r="A8" s="18">
        <f t="shared" si="2"/>
        <v>2023</v>
      </c>
      <c r="B8" s="17">
        <v>6</v>
      </c>
      <c r="C8" s="29"/>
      <c r="D8" s="29"/>
      <c r="E8" s="29">
        <f t="shared" ref="E8:E22" si="3">C8-D8</f>
        <v>0</v>
      </c>
      <c r="F8" s="7">
        <f t="shared" si="1"/>
        <v>0</v>
      </c>
    </row>
    <row r="9" spans="1:6" x14ac:dyDescent="0.2">
      <c r="A9" s="18">
        <f t="shared" si="2"/>
        <v>2024</v>
      </c>
      <c r="B9" s="17">
        <v>7</v>
      </c>
      <c r="C9" s="29"/>
      <c r="D9" s="29"/>
      <c r="E9" s="29">
        <f t="shared" si="3"/>
        <v>0</v>
      </c>
      <c r="F9" s="7">
        <f t="shared" si="1"/>
        <v>0</v>
      </c>
    </row>
    <row r="10" spans="1:6" x14ac:dyDescent="0.2">
      <c r="A10" s="18">
        <f t="shared" si="2"/>
        <v>2025</v>
      </c>
      <c r="B10" s="17">
        <v>8</v>
      </c>
      <c r="C10" s="29"/>
      <c r="D10" s="29"/>
      <c r="E10" s="29">
        <f t="shared" si="3"/>
        <v>0</v>
      </c>
      <c r="F10" s="7">
        <f t="shared" si="1"/>
        <v>0</v>
      </c>
    </row>
    <row r="11" spans="1:6" x14ac:dyDescent="0.2">
      <c r="A11" s="18">
        <f t="shared" si="2"/>
        <v>2026</v>
      </c>
      <c r="B11" s="17">
        <v>9</v>
      </c>
      <c r="C11" s="29">
        <v>19842404968</v>
      </c>
      <c r="D11" s="29">
        <v>19848736462</v>
      </c>
      <c r="E11" s="29">
        <f t="shared" si="3"/>
        <v>-6331494</v>
      </c>
      <c r="F11" s="7">
        <f t="shared" si="1"/>
        <v>-3443913.2275690776</v>
      </c>
    </row>
    <row r="12" spans="1:6" x14ac:dyDescent="0.2">
      <c r="A12" s="18">
        <f t="shared" si="2"/>
        <v>2027</v>
      </c>
      <c r="B12" s="17">
        <v>10</v>
      </c>
      <c r="C12" s="29">
        <v>20023833678.5</v>
      </c>
      <c r="D12" s="29">
        <v>20030260826.5</v>
      </c>
      <c r="E12" s="29">
        <f t="shared" si="3"/>
        <v>-6427148</v>
      </c>
      <c r="F12" s="7">
        <f t="shared" si="1"/>
        <v>-3267236.1362450672</v>
      </c>
    </row>
    <row r="13" spans="1:6" x14ac:dyDescent="0.2">
      <c r="A13" s="18">
        <f t="shared" si="2"/>
        <v>2028</v>
      </c>
      <c r="B13" s="17">
        <v>11</v>
      </c>
      <c r="C13" s="29">
        <v>20205262389</v>
      </c>
      <c r="D13" s="29">
        <v>20211785191</v>
      </c>
      <c r="E13" s="29">
        <f t="shared" si="3"/>
        <v>-6522802</v>
      </c>
      <c r="F13" s="7">
        <f t="shared" si="1"/>
        <v>-3098936.2424625428</v>
      </c>
    </row>
    <row r="14" spans="1:6" x14ac:dyDescent="0.2">
      <c r="A14" s="18">
        <f t="shared" si="2"/>
        <v>2029</v>
      </c>
      <c r="B14" s="17">
        <v>12</v>
      </c>
      <c r="C14" s="29">
        <v>20386691099.5</v>
      </c>
      <c r="D14" s="29">
        <v>20393309555.5</v>
      </c>
      <c r="E14" s="29">
        <f t="shared" si="3"/>
        <v>-6618456</v>
      </c>
      <c r="F14" s="7">
        <f t="shared" si="1"/>
        <v>-2938673.6157085998</v>
      </c>
    </row>
    <row r="15" spans="1:6" x14ac:dyDescent="0.2">
      <c r="A15" s="18">
        <f t="shared" si="2"/>
        <v>2030</v>
      </c>
      <c r="B15" s="17">
        <v>13</v>
      </c>
      <c r="C15" s="29">
        <v>20568119810</v>
      </c>
      <c r="D15" s="29">
        <v>20574833920</v>
      </c>
      <c r="E15" s="29">
        <f t="shared" si="3"/>
        <v>-6714110</v>
      </c>
      <c r="F15" s="7">
        <f t="shared" si="1"/>
        <v>-2786116.9492129092</v>
      </c>
    </row>
    <row r="16" spans="1:6" x14ac:dyDescent="0.2">
      <c r="A16" s="18">
        <f t="shared" si="2"/>
        <v>2031</v>
      </c>
      <c r="B16" s="17">
        <v>14</v>
      </c>
      <c r="C16" s="29">
        <v>20749548520.5</v>
      </c>
      <c r="D16" s="29">
        <v>20756358284.5</v>
      </c>
      <c r="E16" s="29">
        <f t="shared" si="3"/>
        <v>-6809764</v>
      </c>
      <c r="F16" s="7">
        <f t="shared" si="1"/>
        <v>-2640943.8864591024</v>
      </c>
    </row>
    <row r="17" spans="1:6" x14ac:dyDescent="0.2">
      <c r="A17" s="18">
        <f t="shared" si="2"/>
        <v>2032</v>
      </c>
      <c r="B17" s="17">
        <v>15</v>
      </c>
      <c r="C17" s="29">
        <v>20930977231</v>
      </c>
      <c r="D17" s="29">
        <v>20937882649</v>
      </c>
      <c r="E17" s="29">
        <f t="shared" si="3"/>
        <v>-6905418</v>
      </c>
      <c r="F17" s="7">
        <f t="shared" si="1"/>
        <v>-2502841.2680667038</v>
      </c>
    </row>
    <row r="18" spans="1:6" x14ac:dyDescent="0.2">
      <c r="A18" s="18">
        <f t="shared" si="2"/>
        <v>2033</v>
      </c>
      <c r="B18" s="17">
        <v>16</v>
      </c>
      <c r="C18" s="29">
        <v>21112405941.5</v>
      </c>
      <c r="D18" s="29">
        <v>21119407013.5</v>
      </c>
      <c r="E18" s="29">
        <f t="shared" si="3"/>
        <v>-7001072</v>
      </c>
      <c r="F18" s="7">
        <f t="shared" si="1"/>
        <v>-2371505.3080650228</v>
      </c>
    </row>
    <row r="19" spans="1:6" x14ac:dyDescent="0.2">
      <c r="A19" s="18">
        <f t="shared" si="2"/>
        <v>2034</v>
      </c>
      <c r="B19" s="17">
        <v>17</v>
      </c>
      <c r="C19" s="29">
        <v>21293834652</v>
      </c>
      <c r="D19" s="29">
        <v>21300931378</v>
      </c>
      <c r="E19" s="29">
        <f t="shared" si="3"/>
        <v>-7096726</v>
      </c>
      <c r="F19" s="7">
        <f t="shared" si="1"/>
        <v>-2246641.7077408028</v>
      </c>
    </row>
    <row r="20" spans="1:6" x14ac:dyDescent="0.2">
      <c r="A20" s="18">
        <f t="shared" si="2"/>
        <v>2035</v>
      </c>
      <c r="B20" s="17">
        <v>18</v>
      </c>
      <c r="C20" s="29">
        <v>21475263362.5</v>
      </c>
      <c r="D20" s="29">
        <v>21482455742.5</v>
      </c>
      <c r="E20" s="29">
        <f t="shared" si="3"/>
        <v>-7192380</v>
      </c>
      <c r="F20" s="7">
        <f t="shared" si="1"/>
        <v>-2127965.7144731372</v>
      </c>
    </row>
    <row r="21" spans="1:6" x14ac:dyDescent="0.2">
      <c r="A21" s="18">
        <f t="shared" si="2"/>
        <v>2036</v>
      </c>
      <c r="B21" s="17">
        <v>19</v>
      </c>
      <c r="C21" s="29">
        <v>21656692073</v>
      </c>
      <c r="D21" s="29">
        <v>21663980107</v>
      </c>
      <c r="E21" s="29">
        <f t="shared" si="3"/>
        <v>-7288034</v>
      </c>
      <c r="F21" s="7">
        <f t="shared" si="1"/>
        <v>-2015202.1322663205</v>
      </c>
    </row>
    <row r="22" spans="1:6" x14ac:dyDescent="0.2">
      <c r="A22" s="18">
        <f t="shared" si="2"/>
        <v>2037</v>
      </c>
      <c r="B22" s="5">
        <v>20</v>
      </c>
      <c r="C22" s="29">
        <v>21838120783.5</v>
      </c>
      <c r="D22" s="29">
        <v>21845504471.5</v>
      </c>
      <c r="E22" s="29">
        <f t="shared" si="3"/>
        <v>-7383688</v>
      </c>
      <c r="F22" s="7">
        <f t="shared" si="1"/>
        <v>-1908085.2900487285</v>
      </c>
    </row>
    <row r="23" spans="1:6" x14ac:dyDescent="0.2">
      <c r="A23" s="18">
        <f t="shared" si="2"/>
        <v>2038</v>
      </c>
      <c r="B23" s="5">
        <v>21</v>
      </c>
      <c r="C23" s="29">
        <v>22019549494</v>
      </c>
      <c r="D23" s="29">
        <v>22027028836</v>
      </c>
      <c r="E23" s="29">
        <f t="shared" ref="E23" si="4">C23-D23</f>
        <v>-7479342</v>
      </c>
      <c r="F23" s="7">
        <f t="shared" si="1"/>
        <v>-1806358.9732185854</v>
      </c>
    </row>
    <row r="24" spans="1:6" x14ac:dyDescent="0.2">
      <c r="A24" s="18">
        <f t="shared" si="2"/>
        <v>2039</v>
      </c>
      <c r="B24" s="5">
        <v>22</v>
      </c>
      <c r="C24" s="7">
        <v>22200978204.5</v>
      </c>
      <c r="D24" s="7">
        <v>22208553200.5</v>
      </c>
      <c r="E24" s="7">
        <f t="shared" ref="E24" si="5">C24-D24</f>
        <v>-7574996</v>
      </c>
      <c r="F24" s="7">
        <f t="shared" si="1"/>
        <v>-1709776.3233811199</v>
      </c>
    </row>
    <row r="25" spans="1:6" x14ac:dyDescent="0.2">
      <c r="A25" s="18">
        <f t="shared" si="2"/>
        <v>2040</v>
      </c>
      <c r="B25" s="5">
        <v>23</v>
      </c>
      <c r="C25" s="7">
        <v>22382406915</v>
      </c>
      <c r="D25" s="7">
        <v>22390077565</v>
      </c>
      <c r="E25" s="7">
        <f t="shared" ref="E25:E27" si="6">C25-D25</f>
        <v>-7670650</v>
      </c>
      <c r="F25" s="7">
        <f t="shared" si="1"/>
        <v>-1618099.7107319513</v>
      </c>
    </row>
    <row r="26" spans="1:6" x14ac:dyDescent="0.2">
      <c r="A26" s="18">
        <f t="shared" si="2"/>
        <v>2041</v>
      </c>
      <c r="B26" s="5">
        <v>24</v>
      </c>
      <c r="C26" s="7">
        <v>22563835625.5</v>
      </c>
      <c r="D26" s="7">
        <v>22571601929.5</v>
      </c>
      <c r="E26" s="7">
        <f t="shared" si="6"/>
        <v>-7766304</v>
      </c>
      <c r="F26" s="7">
        <f t="shared" si="1"/>
        <v>-1531100.5830948169</v>
      </c>
    </row>
    <row r="27" spans="1:6" x14ac:dyDescent="0.2">
      <c r="A27" s="18">
        <f t="shared" si="2"/>
        <v>2042</v>
      </c>
      <c r="B27" s="153">
        <v>25</v>
      </c>
      <c r="C27">
        <v>22745264336</v>
      </c>
      <c r="D27">
        <v>22753126294</v>
      </c>
      <c r="E27" s="7">
        <f t="shared" si="6"/>
        <v>-7861958</v>
      </c>
      <c r="F27" s="7">
        <f>E27/((1.07)^B27)</f>
        <v>-1448559.2952143915</v>
      </c>
    </row>
    <row r="29" spans="1:6" x14ac:dyDescent="0.2">
      <c r="A29" s="72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7" tint="-0.249977111117893"/>
    <pageSetUpPr fitToPage="1"/>
  </sheetPr>
  <dimension ref="A2:AO47"/>
  <sheetViews>
    <sheetView tabSelected="1" topLeftCell="A7" zoomScale="85" zoomScaleNormal="85" workbookViewId="0">
      <selection activeCell="H46" sqref="H46"/>
    </sheetView>
  </sheetViews>
  <sheetFormatPr defaultRowHeight="15" x14ac:dyDescent="0.25"/>
  <cols>
    <col min="1" max="2" width="9" style="59"/>
    <col min="3" max="3" width="2.875" style="59" customWidth="1"/>
    <col min="4" max="4" width="13.625" style="59" customWidth="1"/>
    <col min="5" max="5" width="11.625" style="59" customWidth="1"/>
    <col min="6" max="16384" width="9" style="59"/>
  </cols>
  <sheetData>
    <row r="2" spans="1:41" x14ac:dyDescent="0.25">
      <c r="A2" s="96" t="s">
        <v>32</v>
      </c>
      <c r="B2" s="97"/>
      <c r="C2" s="97"/>
      <c r="D2" s="97"/>
      <c r="E2" s="97"/>
      <c r="F2" s="97"/>
      <c r="G2" s="97"/>
      <c r="H2" s="97"/>
      <c r="I2" s="97"/>
      <c r="J2" s="97"/>
      <c r="K2" s="97"/>
    </row>
    <row r="3" spans="1:41" x14ac:dyDescent="0.25">
      <c r="A3" s="157" t="s">
        <v>113</v>
      </c>
      <c r="B3" s="97"/>
      <c r="C3" s="97"/>
      <c r="D3" s="97"/>
      <c r="E3" s="97"/>
      <c r="F3" s="97"/>
      <c r="G3" s="97"/>
      <c r="H3" s="97"/>
      <c r="I3" s="97"/>
      <c r="J3" s="97"/>
      <c r="K3" s="97"/>
    </row>
    <row r="4" spans="1:41" x14ac:dyDescent="0.25">
      <c r="A4" s="97"/>
      <c r="B4" s="97"/>
      <c r="C4" s="97"/>
      <c r="D4" s="97"/>
      <c r="E4" s="97"/>
      <c r="F4" s="97"/>
      <c r="G4" s="97"/>
      <c r="H4" s="97"/>
      <c r="I4" s="97"/>
      <c r="J4" s="97"/>
      <c r="K4" s="97"/>
    </row>
    <row r="5" spans="1:41" ht="60" x14ac:dyDescent="0.25">
      <c r="A5" s="98" t="s">
        <v>1</v>
      </c>
      <c r="B5" s="98" t="s">
        <v>2</v>
      </c>
      <c r="C5" s="99"/>
      <c r="D5" s="100" t="s">
        <v>31</v>
      </c>
      <c r="E5" s="101" t="s">
        <v>33</v>
      </c>
      <c r="F5" s="97"/>
      <c r="G5" s="97"/>
      <c r="H5" s="97"/>
      <c r="I5" s="97"/>
      <c r="J5" s="97"/>
      <c r="K5" s="97"/>
    </row>
    <row r="6" spans="1:41" x14ac:dyDescent="0.25">
      <c r="A6" s="102">
        <v>2017</v>
      </c>
      <c r="B6" s="102">
        <v>0</v>
      </c>
      <c r="C6" s="103"/>
      <c r="D6" s="87"/>
      <c r="E6" s="88">
        <v>0</v>
      </c>
      <c r="F6" s="111"/>
      <c r="G6" s="112"/>
      <c r="H6" s="113"/>
      <c r="I6" s="114"/>
      <c r="J6" s="114"/>
      <c r="K6" s="114"/>
      <c r="L6" s="60"/>
      <c r="M6" s="60"/>
      <c r="N6" s="61"/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  <c r="Z6" s="61"/>
      <c r="AA6" s="61"/>
      <c r="AB6" s="61"/>
      <c r="AC6" s="61"/>
      <c r="AD6" s="61"/>
      <c r="AE6" s="61"/>
      <c r="AF6" s="61"/>
      <c r="AG6" s="61"/>
      <c r="AH6" s="61"/>
      <c r="AI6" s="61"/>
      <c r="AJ6" s="61"/>
      <c r="AK6" s="61"/>
      <c r="AL6" s="61"/>
      <c r="AM6" s="61"/>
    </row>
    <row r="7" spans="1:41" x14ac:dyDescent="0.25">
      <c r="A7" s="102">
        <f t="shared" ref="A7:A31" si="0">A6+1</f>
        <v>2018</v>
      </c>
      <c r="B7" s="102">
        <v>1</v>
      </c>
      <c r="C7" s="103"/>
      <c r="D7" s="89"/>
      <c r="E7" s="88">
        <f>D7/(1.07^B7)</f>
        <v>0</v>
      </c>
      <c r="F7" s="97"/>
      <c r="G7" s="114"/>
      <c r="H7" s="113"/>
      <c r="I7" s="114"/>
      <c r="J7" s="114"/>
      <c r="K7" s="114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0"/>
      <c r="AN7" s="60"/>
      <c r="AO7" s="60"/>
    </row>
    <row r="8" spans="1:41" x14ac:dyDescent="0.25">
      <c r="A8" s="102">
        <f t="shared" si="0"/>
        <v>2019</v>
      </c>
      <c r="B8" s="102">
        <v>2</v>
      </c>
      <c r="C8" s="103"/>
      <c r="D8" s="89"/>
      <c r="E8" s="88">
        <f t="shared" ref="E8:E30" si="1">D8/(1.07^B8)</f>
        <v>0</v>
      </c>
      <c r="F8" s="97"/>
      <c r="G8" s="114"/>
      <c r="H8" s="113"/>
      <c r="I8" s="114"/>
      <c r="J8" s="57"/>
      <c r="K8" s="114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0"/>
      <c r="AN8" s="60"/>
    </row>
    <row r="9" spans="1:41" x14ac:dyDescent="0.25">
      <c r="A9" s="102">
        <f t="shared" si="0"/>
        <v>2020</v>
      </c>
      <c r="B9" s="102">
        <v>3</v>
      </c>
      <c r="C9" s="103"/>
      <c r="D9" s="89"/>
      <c r="E9" s="88">
        <f t="shared" si="1"/>
        <v>0</v>
      </c>
      <c r="F9" s="97"/>
      <c r="G9" s="97"/>
      <c r="H9" s="114"/>
      <c r="I9" s="114"/>
      <c r="J9" s="115"/>
      <c r="K9" s="114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60"/>
      <c r="AJ9" s="60"/>
      <c r="AK9" s="60"/>
      <c r="AL9" s="60"/>
      <c r="AM9" s="60"/>
      <c r="AN9" s="60"/>
    </row>
    <row r="10" spans="1:41" x14ac:dyDescent="0.25">
      <c r="A10" s="102">
        <f t="shared" si="0"/>
        <v>2021</v>
      </c>
      <c r="B10" s="102">
        <v>4</v>
      </c>
      <c r="C10" s="103"/>
      <c r="D10" s="89"/>
      <c r="E10" s="88">
        <f t="shared" si="1"/>
        <v>0</v>
      </c>
      <c r="F10" s="97"/>
      <c r="G10" s="116"/>
      <c r="H10" s="114"/>
      <c r="I10" s="114"/>
      <c r="J10" s="97"/>
      <c r="K10" s="57"/>
      <c r="L10" s="58"/>
      <c r="M10" s="58"/>
    </row>
    <row r="11" spans="1:41" x14ac:dyDescent="0.25">
      <c r="A11" s="102">
        <f t="shared" si="0"/>
        <v>2022</v>
      </c>
      <c r="B11" s="102">
        <v>5</v>
      </c>
      <c r="C11" s="103"/>
      <c r="D11" s="89"/>
      <c r="E11" s="88">
        <f t="shared" si="1"/>
        <v>0</v>
      </c>
      <c r="F11" s="97"/>
      <c r="G11" s="114"/>
      <c r="H11" s="114"/>
      <c r="I11" s="114"/>
      <c r="J11" s="97"/>
      <c r="K11" s="116"/>
      <c r="L11" s="58"/>
      <c r="M11" s="58"/>
    </row>
    <row r="12" spans="1:41" x14ac:dyDescent="0.25">
      <c r="A12" s="102">
        <f t="shared" si="0"/>
        <v>2023</v>
      </c>
      <c r="B12" s="102">
        <v>6</v>
      </c>
      <c r="C12" s="103"/>
      <c r="D12" s="89"/>
      <c r="E12" s="88">
        <f t="shared" si="1"/>
        <v>0</v>
      </c>
      <c r="F12" s="97"/>
      <c r="G12" s="97"/>
      <c r="H12" s="114"/>
      <c r="I12" s="114"/>
      <c r="J12" s="97"/>
      <c r="K12" s="116"/>
      <c r="L12" s="58"/>
      <c r="M12" s="58"/>
    </row>
    <row r="13" spans="1:41" x14ac:dyDescent="0.25">
      <c r="A13" s="102">
        <f t="shared" si="0"/>
        <v>2024</v>
      </c>
      <c r="B13" s="102">
        <v>7</v>
      </c>
      <c r="C13" s="103"/>
      <c r="D13" s="89"/>
      <c r="E13" s="88">
        <f t="shared" si="1"/>
        <v>0</v>
      </c>
      <c r="F13" s="97"/>
      <c r="G13" s="114"/>
      <c r="H13" s="114"/>
      <c r="I13" s="114"/>
      <c r="J13" s="97"/>
      <c r="K13" s="116"/>
      <c r="L13" s="58"/>
      <c r="M13" s="58"/>
    </row>
    <row r="14" spans="1:41" x14ac:dyDescent="0.25">
      <c r="A14" s="102">
        <f t="shared" si="0"/>
        <v>2025</v>
      </c>
      <c r="B14" s="102">
        <v>8</v>
      </c>
      <c r="C14" s="103"/>
      <c r="D14" s="89"/>
      <c r="E14" s="88">
        <f t="shared" si="1"/>
        <v>0</v>
      </c>
      <c r="F14" s="97"/>
      <c r="G14" s="97"/>
      <c r="H14" s="114"/>
      <c r="I14" s="114"/>
      <c r="J14" s="97"/>
      <c r="K14" s="114"/>
      <c r="L14" s="58"/>
      <c r="M14" s="58"/>
    </row>
    <row r="15" spans="1:41" x14ac:dyDescent="0.25">
      <c r="A15" s="102">
        <f t="shared" si="0"/>
        <v>2026</v>
      </c>
      <c r="B15" s="102">
        <v>9</v>
      </c>
      <c r="C15" s="103"/>
      <c r="D15" s="89">
        <v>-6159646.9860595986</v>
      </c>
      <c r="E15" s="88">
        <f t="shared" si="1"/>
        <v>-3350439.8381245648</v>
      </c>
      <c r="F15" s="97"/>
      <c r="G15" s="97"/>
      <c r="H15" s="114"/>
      <c r="I15" s="114"/>
      <c r="J15" s="97"/>
      <c r="K15" s="114"/>
      <c r="L15" s="58"/>
      <c r="M15" s="58"/>
    </row>
    <row r="16" spans="1:41" x14ac:dyDescent="0.25">
      <c r="A16" s="102">
        <f t="shared" si="0"/>
        <v>2027</v>
      </c>
      <c r="B16" s="102">
        <v>10</v>
      </c>
      <c r="C16" s="103"/>
      <c r="D16" s="89">
        <v>-6377082.5246675014</v>
      </c>
      <c r="E16" s="88">
        <f t="shared" si="1"/>
        <v>-3241785.3872994035</v>
      </c>
      <c r="F16" s="97"/>
      <c r="G16" s="97"/>
      <c r="H16" s="114"/>
      <c r="I16" s="114"/>
      <c r="J16" s="97"/>
      <c r="K16" s="114"/>
      <c r="L16" s="58"/>
      <c r="M16" s="58"/>
    </row>
    <row r="17" spans="1:13" x14ac:dyDescent="0.25">
      <c r="A17" s="102">
        <f t="shared" si="0"/>
        <v>2028</v>
      </c>
      <c r="B17" s="102">
        <v>11</v>
      </c>
      <c r="C17" s="103"/>
      <c r="D17" s="89">
        <v>-6602193.5377882635</v>
      </c>
      <c r="E17" s="88">
        <f t="shared" si="1"/>
        <v>-3136654.59015988</v>
      </c>
      <c r="F17" s="97"/>
      <c r="G17" s="97"/>
      <c r="H17" s="114"/>
      <c r="I17" s="114"/>
      <c r="J17" s="97"/>
      <c r="K17" s="97"/>
      <c r="M17" s="58"/>
    </row>
    <row r="18" spans="1:13" x14ac:dyDescent="0.25">
      <c r="A18" s="102">
        <f t="shared" si="0"/>
        <v>2029</v>
      </c>
      <c r="B18" s="102">
        <v>12</v>
      </c>
      <c r="C18" s="103"/>
      <c r="D18" s="89">
        <v>-6835250.9696721882</v>
      </c>
      <c r="E18" s="88">
        <f t="shared" si="1"/>
        <v>-3034933.1749462839</v>
      </c>
      <c r="F18" s="97"/>
      <c r="G18" s="97"/>
      <c r="H18" s="114"/>
      <c r="I18" s="114"/>
      <c r="J18" s="97"/>
      <c r="K18" s="97"/>
      <c r="M18" s="58"/>
    </row>
    <row r="19" spans="1:13" x14ac:dyDescent="0.25">
      <c r="A19" s="102">
        <f t="shared" si="0"/>
        <v>2030</v>
      </c>
      <c r="B19" s="102">
        <v>13</v>
      </c>
      <c r="C19" s="103"/>
      <c r="D19" s="89">
        <v>-7076535.3289016169</v>
      </c>
      <c r="E19" s="88">
        <f t="shared" si="1"/>
        <v>-2936510.5757213905</v>
      </c>
      <c r="F19" s="97"/>
      <c r="G19" s="97"/>
      <c r="H19" s="114"/>
      <c r="I19" s="114"/>
      <c r="J19" s="97"/>
      <c r="K19" s="97"/>
      <c r="M19" s="58"/>
    </row>
    <row r="20" spans="1:13" x14ac:dyDescent="0.25">
      <c r="A20" s="102">
        <f t="shared" si="0"/>
        <v>2031</v>
      </c>
      <c r="B20" s="102">
        <v>14</v>
      </c>
      <c r="C20" s="103"/>
      <c r="D20" s="89">
        <v>-7326337.0260118423</v>
      </c>
      <c r="E20" s="88">
        <f t="shared" si="1"/>
        <v>-2841279.8121909858</v>
      </c>
      <c r="F20" s="97"/>
      <c r="G20" s="97"/>
      <c r="H20" s="113"/>
      <c r="I20" s="114"/>
      <c r="J20" s="97"/>
      <c r="K20" s="97"/>
      <c r="M20" s="58"/>
    </row>
    <row r="21" spans="1:13" x14ac:dyDescent="0.25">
      <c r="A21" s="102">
        <f t="shared" si="0"/>
        <v>2032</v>
      </c>
      <c r="B21" s="102">
        <v>15</v>
      </c>
      <c r="C21" s="103"/>
      <c r="D21" s="89">
        <v>-7584956.7230300587</v>
      </c>
      <c r="E21" s="88">
        <f t="shared" si="1"/>
        <v>-2749137.3734218008</v>
      </c>
      <c r="F21" s="97"/>
      <c r="G21" s="97"/>
      <c r="H21" s="97"/>
      <c r="I21" s="114"/>
      <c r="J21" s="97"/>
      <c r="K21" s="97"/>
      <c r="M21" s="58"/>
    </row>
    <row r="22" spans="1:13" x14ac:dyDescent="0.25">
      <c r="A22" s="102">
        <f t="shared" si="0"/>
        <v>2033</v>
      </c>
      <c r="B22" s="102">
        <v>16</v>
      </c>
      <c r="C22" s="103"/>
      <c r="D22" s="89">
        <v>-7852705.69535302</v>
      </c>
      <c r="E22" s="88">
        <f t="shared" si="1"/>
        <v>-2659983.1053304588</v>
      </c>
      <c r="F22" s="97"/>
      <c r="G22" s="97"/>
      <c r="H22" s="97"/>
      <c r="I22" s="114"/>
      <c r="J22" s="97"/>
      <c r="K22" s="97"/>
      <c r="M22" s="58"/>
    </row>
    <row r="23" spans="1:13" x14ac:dyDescent="0.25">
      <c r="A23" s="102">
        <f t="shared" si="0"/>
        <v>2034</v>
      </c>
      <c r="B23" s="102">
        <v>17</v>
      </c>
      <c r="C23" s="103"/>
      <c r="D23" s="89">
        <v>-8129906.2063989816</v>
      </c>
      <c r="E23" s="88">
        <f t="shared" si="1"/>
        <v>-2573720.1018211436</v>
      </c>
      <c r="F23" s="97"/>
      <c r="G23" s="97"/>
      <c r="H23" s="114"/>
      <c r="I23" s="97"/>
      <c r="J23" s="97"/>
      <c r="K23" s="114"/>
      <c r="M23" s="58"/>
    </row>
    <row r="24" spans="1:13" x14ac:dyDescent="0.25">
      <c r="A24" s="102">
        <f t="shared" si="0"/>
        <v>2035</v>
      </c>
      <c r="B24" s="102">
        <v>18</v>
      </c>
      <c r="C24" s="103"/>
      <c r="D24" s="89">
        <v>-8416891.8954848647</v>
      </c>
      <c r="E24" s="88">
        <f t="shared" si="1"/>
        <v>-2490254.5994536728</v>
      </c>
      <c r="F24" s="97"/>
      <c r="G24" s="97"/>
      <c r="H24" s="97"/>
      <c r="I24" s="97"/>
      <c r="J24" s="114"/>
      <c r="K24" s="97"/>
      <c r="M24" s="58"/>
    </row>
    <row r="25" spans="1:13" x14ac:dyDescent="0.25">
      <c r="A25" s="102">
        <f t="shared" si="0"/>
        <v>2036</v>
      </c>
      <c r="B25" s="102">
        <v>19</v>
      </c>
      <c r="C25" s="117"/>
      <c r="D25" s="89">
        <v>-8714008.1793954782</v>
      </c>
      <c r="E25" s="88">
        <f t="shared" si="1"/>
        <v>-2409495.8755274639</v>
      </c>
      <c r="F25" s="97"/>
      <c r="G25" s="97"/>
      <c r="H25" s="97"/>
      <c r="I25" s="114"/>
      <c r="J25" s="114"/>
      <c r="K25" s="97"/>
    </row>
    <row r="26" spans="1:13" x14ac:dyDescent="0.25">
      <c r="A26" s="102">
        <f t="shared" si="0"/>
        <v>2037</v>
      </c>
      <c r="B26" s="102">
        <v>20</v>
      </c>
      <c r="C26" s="117"/>
      <c r="D26" s="89">
        <v>-9021612.6681281403</v>
      </c>
      <c r="E26" s="88">
        <f t="shared" si="1"/>
        <v>-2331356.1494706394</v>
      </c>
      <c r="F26" s="97"/>
      <c r="G26" s="97"/>
      <c r="H26" s="97"/>
      <c r="I26" s="97"/>
      <c r="J26" s="114"/>
      <c r="K26" s="97"/>
    </row>
    <row r="27" spans="1:13" x14ac:dyDescent="0.25">
      <c r="A27" s="102">
        <f t="shared" si="0"/>
        <v>2038</v>
      </c>
      <c r="B27" s="102">
        <v>21</v>
      </c>
      <c r="C27" s="117"/>
      <c r="D27" s="89">
        <v>-9340075.595313061</v>
      </c>
      <c r="E27" s="88">
        <f t="shared" si="1"/>
        <v>-2255750.4874270582</v>
      </c>
      <c r="F27" s="97"/>
      <c r="G27" s="97"/>
      <c r="H27" s="97"/>
      <c r="I27" s="114"/>
      <c r="J27" s="114"/>
      <c r="K27" s="97"/>
    </row>
    <row r="28" spans="1:13" x14ac:dyDescent="0.25">
      <c r="A28" s="118">
        <f t="shared" si="0"/>
        <v>2039</v>
      </c>
      <c r="B28" s="118">
        <v>22</v>
      </c>
      <c r="C28" s="117"/>
      <c r="D28" s="89">
        <v>-9669780.2638276126</v>
      </c>
      <c r="E28" s="88">
        <f t="shared" si="1"/>
        <v>-2182596.7099376014</v>
      </c>
      <c r="F28" s="97"/>
      <c r="G28" s="97"/>
      <c r="H28" s="97"/>
      <c r="I28" s="97"/>
      <c r="J28" s="114"/>
      <c r="K28" s="97"/>
    </row>
    <row r="29" spans="1:13" x14ac:dyDescent="0.25">
      <c r="A29" s="102">
        <f t="shared" si="0"/>
        <v>2040</v>
      </c>
      <c r="B29" s="102">
        <v>23</v>
      </c>
      <c r="C29" s="119"/>
      <c r="D29" s="89">
        <v>-10011123.507140726</v>
      </c>
      <c r="E29" s="88">
        <f t="shared" si="1"/>
        <v>-2111815.3026153254</v>
      </c>
      <c r="F29" s="97"/>
      <c r="G29" s="97"/>
      <c r="H29" s="97"/>
      <c r="I29" s="97"/>
      <c r="J29" s="114"/>
      <c r="K29" s="97"/>
    </row>
    <row r="30" spans="1:13" x14ac:dyDescent="0.25">
      <c r="A30" s="102">
        <f t="shared" si="0"/>
        <v>2041</v>
      </c>
      <c r="B30" s="102">
        <v>24</v>
      </c>
      <c r="C30" s="119"/>
      <c r="D30" s="89">
        <v>-10364516.166942794</v>
      </c>
      <c r="E30" s="88">
        <f t="shared" si="1"/>
        <v>-2043329.3297174266</v>
      </c>
      <c r="F30" s="97"/>
      <c r="G30" s="97"/>
      <c r="H30" s="97"/>
      <c r="I30" s="97"/>
      <c r="J30" s="114"/>
      <c r="K30" s="97"/>
    </row>
    <row r="31" spans="1:13" x14ac:dyDescent="0.25">
      <c r="A31" s="102">
        <f t="shared" si="0"/>
        <v>2042</v>
      </c>
      <c r="B31" s="102">
        <v>25</v>
      </c>
      <c r="C31" s="119"/>
      <c r="D31" s="89">
        <v>-10730383.587635871</v>
      </c>
      <c r="E31" s="88">
        <f t="shared" ref="E31" si="2">D31/(1.07^B31)</f>
        <v>-1977064.3505200476</v>
      </c>
      <c r="F31" s="97"/>
      <c r="G31" s="97"/>
      <c r="H31" s="114"/>
      <c r="I31" s="97"/>
      <c r="J31" s="97"/>
      <c r="K31" s="114"/>
    </row>
    <row r="32" spans="1:13" x14ac:dyDescent="0.25">
      <c r="A32" s="97"/>
      <c r="B32" s="97"/>
      <c r="C32" s="97"/>
      <c r="D32" s="104"/>
      <c r="E32" s="97"/>
      <c r="F32" s="97"/>
      <c r="G32" s="116"/>
      <c r="H32" s="97"/>
      <c r="I32" s="97"/>
      <c r="J32" s="114"/>
      <c r="K32" s="97"/>
    </row>
    <row r="33" spans="1:11" x14ac:dyDescent="0.25">
      <c r="A33" s="97"/>
      <c r="B33" s="97"/>
      <c r="C33" s="97"/>
      <c r="D33" s="105"/>
      <c r="E33" s="88">
        <f>SUM(E7:E31)</f>
        <v>-44326106.763685137</v>
      </c>
      <c r="F33" s="97"/>
      <c r="G33" s="97"/>
      <c r="H33" s="97"/>
      <c r="I33" s="97"/>
      <c r="J33" s="97"/>
      <c r="K33" s="97"/>
    </row>
    <row r="34" spans="1:11" x14ac:dyDescent="0.25">
      <c r="A34" s="97"/>
      <c r="B34" s="97"/>
      <c r="C34" s="97"/>
      <c r="D34" s="97"/>
      <c r="E34" s="97"/>
      <c r="F34" s="97"/>
      <c r="G34" s="97"/>
      <c r="H34" s="97"/>
      <c r="I34" s="97"/>
      <c r="J34" s="97"/>
      <c r="K34" s="97"/>
    </row>
    <row r="35" spans="1:11" x14ac:dyDescent="0.25">
      <c r="A35" s="75" t="s">
        <v>30</v>
      </c>
      <c r="B35" s="97"/>
      <c r="C35" s="97"/>
      <c r="D35" s="97"/>
      <c r="E35" s="97"/>
      <c r="F35" s="76"/>
      <c r="G35" s="97"/>
      <c r="H35" s="97"/>
      <c r="I35" s="97"/>
      <c r="J35" s="97"/>
      <c r="K35" s="97"/>
    </row>
    <row r="36" spans="1:11" x14ac:dyDescent="0.25">
      <c r="A36" s="97"/>
      <c r="B36" s="158" t="s">
        <v>115</v>
      </c>
      <c r="C36" s="76"/>
      <c r="D36" s="76"/>
      <c r="E36" s="76"/>
      <c r="F36" s="76"/>
      <c r="G36" s="97"/>
      <c r="H36" s="97"/>
      <c r="I36" s="97"/>
      <c r="J36" s="97"/>
      <c r="K36" s="97"/>
    </row>
    <row r="37" spans="1:11" x14ac:dyDescent="0.25">
      <c r="A37" s="97"/>
      <c r="B37" s="76"/>
      <c r="C37" s="76"/>
      <c r="D37" s="76"/>
      <c r="E37" s="76"/>
      <c r="F37" s="76"/>
      <c r="G37" s="97"/>
      <c r="H37" s="97"/>
      <c r="I37" s="97"/>
      <c r="J37" s="97"/>
      <c r="K37" s="97"/>
    </row>
    <row r="38" spans="1:11" x14ac:dyDescent="0.25">
      <c r="A38" s="157" t="s">
        <v>114</v>
      </c>
      <c r="B38" s="97"/>
      <c r="C38" s="76"/>
      <c r="D38" s="76"/>
      <c r="E38" s="76"/>
      <c r="F38" s="76"/>
      <c r="G38" s="97"/>
      <c r="H38" s="97"/>
      <c r="I38" s="97"/>
      <c r="J38" s="97"/>
      <c r="K38" s="97"/>
    </row>
    <row r="39" spans="1:11" x14ac:dyDescent="0.25">
      <c r="A39" s="136" t="s">
        <v>81</v>
      </c>
      <c r="B39" s="97"/>
      <c r="C39" s="76"/>
      <c r="D39" s="76"/>
      <c r="E39" s="76"/>
      <c r="F39" s="76"/>
      <c r="G39" s="97"/>
      <c r="H39" s="97"/>
      <c r="I39" s="97"/>
      <c r="J39" s="97"/>
      <c r="K39" s="97"/>
    </row>
    <row r="40" spans="1:11" x14ac:dyDescent="0.25">
      <c r="A40" s="136" t="s">
        <v>82</v>
      </c>
      <c r="B40" s="97"/>
      <c r="C40" s="76"/>
      <c r="D40" s="76"/>
      <c r="E40" s="76"/>
      <c r="F40" s="97"/>
      <c r="G40" s="97"/>
      <c r="H40" s="97"/>
      <c r="I40" s="97"/>
      <c r="J40" s="97"/>
      <c r="K40" s="97"/>
    </row>
    <row r="41" spans="1:11" x14ac:dyDescent="0.25">
      <c r="A41" s="136"/>
      <c r="B41" s="97"/>
      <c r="C41" s="97"/>
      <c r="D41" s="97"/>
      <c r="E41" s="97"/>
      <c r="F41" s="97"/>
      <c r="G41" s="97"/>
      <c r="H41" s="114"/>
      <c r="I41" s="97"/>
      <c r="J41" s="97"/>
      <c r="K41" s="97"/>
    </row>
    <row r="42" spans="1:11" x14ac:dyDescent="0.25">
      <c r="A42" s="132"/>
      <c r="B42" s="97"/>
      <c r="C42" s="97"/>
      <c r="D42" s="97"/>
      <c r="E42" s="97"/>
      <c r="F42" s="97"/>
      <c r="G42" s="97"/>
      <c r="H42" s="114"/>
      <c r="I42" s="97"/>
      <c r="J42" s="97"/>
      <c r="K42" s="97"/>
    </row>
    <row r="43" spans="1:11" x14ac:dyDescent="0.25">
      <c r="A43" s="132"/>
      <c r="B43" s="97"/>
      <c r="C43" s="97"/>
      <c r="D43" s="97"/>
      <c r="E43" s="97"/>
      <c r="F43" s="97"/>
      <c r="G43" s="97"/>
      <c r="H43" s="114"/>
      <c r="I43" s="97"/>
      <c r="J43" s="97"/>
      <c r="K43" s="97"/>
    </row>
    <row r="44" spans="1:11" x14ac:dyDescent="0.25">
      <c r="A44" s="132"/>
      <c r="B44" s="97"/>
      <c r="C44" s="97"/>
      <c r="D44" s="97"/>
      <c r="E44" s="97"/>
      <c r="F44" s="97"/>
      <c r="G44" s="97"/>
      <c r="H44" s="97"/>
      <c r="I44" s="97"/>
      <c r="J44" s="97"/>
      <c r="K44" s="97"/>
    </row>
    <row r="45" spans="1:11" x14ac:dyDescent="0.25">
      <c r="A45" s="110"/>
      <c r="B45" s="97"/>
      <c r="C45" s="97"/>
      <c r="D45" s="97"/>
      <c r="E45" s="97"/>
      <c r="F45" s="97"/>
      <c r="G45" s="97"/>
      <c r="H45" s="97"/>
      <c r="I45" s="97"/>
      <c r="J45" s="97"/>
      <c r="K45" s="97"/>
    </row>
    <row r="46" spans="1:11" x14ac:dyDescent="0.25">
      <c r="A46" s="110"/>
      <c r="B46" s="97"/>
      <c r="C46" s="97"/>
      <c r="D46" s="97"/>
      <c r="E46" s="97"/>
      <c r="F46" s="97"/>
      <c r="G46" s="97"/>
      <c r="H46" s="97"/>
      <c r="I46" s="97"/>
      <c r="J46" s="97"/>
      <c r="K46" s="97"/>
    </row>
    <row r="47" spans="1:11" x14ac:dyDescent="0.25">
      <c r="A47" s="97"/>
      <c r="B47" s="97"/>
      <c r="C47" s="97"/>
      <c r="D47" s="97"/>
      <c r="E47" s="97"/>
    </row>
  </sheetData>
  <dataValidations count="1">
    <dataValidation type="list" allowBlank="1" showInputMessage="1" sqref="G32 K10:K13 J8 G10" xr:uid="{00000000-0002-0000-0300-000000000000}">
      <formula1>$AM$12:$AM$70</formula1>
    </dataValidation>
  </dataValidations>
  <pageMargins left="0.7" right="0.7" top="0.75" bottom="0.75" header="0.3" footer="0.3"/>
  <pageSetup scale="97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C000"/>
  </sheetPr>
  <dimension ref="A1:AC30"/>
  <sheetViews>
    <sheetView topLeftCell="O1" workbookViewId="0">
      <selection activeCell="W2" sqref="W2:X10"/>
    </sheetView>
  </sheetViews>
  <sheetFormatPr defaultRowHeight="12.75" x14ac:dyDescent="0.2"/>
  <cols>
    <col min="3" max="3" width="13.25" customWidth="1"/>
    <col min="4" max="6" width="17.75" customWidth="1"/>
    <col min="7" max="8" width="13.5" customWidth="1"/>
    <col min="9" max="9" width="13.375" customWidth="1"/>
    <col min="10" max="11" width="13.875" customWidth="1"/>
    <col min="12" max="12" width="14.875" customWidth="1"/>
    <col min="13" max="13" width="14" customWidth="1"/>
    <col min="14" max="14" width="15.875" customWidth="1"/>
    <col min="15" max="15" width="12.125" customWidth="1"/>
    <col min="16" max="16" width="13.5" customWidth="1"/>
    <col min="17" max="17" width="11.625" customWidth="1"/>
    <col min="20" max="21" width="10.875" customWidth="1"/>
    <col min="22" max="22" width="11.25" customWidth="1"/>
    <col min="23" max="23" width="15.625" customWidth="1"/>
    <col min="24" max="24" width="15.375" customWidth="1"/>
    <col min="25" max="27" width="11.25" customWidth="1"/>
    <col min="28" max="28" width="12.5" customWidth="1"/>
    <col min="29" max="29" width="18.5" customWidth="1"/>
  </cols>
  <sheetData>
    <row r="1" spans="1:29" ht="63.75" x14ac:dyDescent="0.2">
      <c r="A1" s="19" t="s">
        <v>0</v>
      </c>
      <c r="B1" s="43" t="s">
        <v>5</v>
      </c>
      <c r="C1" s="43" t="s">
        <v>65</v>
      </c>
      <c r="D1" s="43" t="s">
        <v>66</v>
      </c>
      <c r="E1" s="43" t="s">
        <v>67</v>
      </c>
      <c r="F1" s="43" t="s">
        <v>34</v>
      </c>
      <c r="G1" s="43" t="s">
        <v>35</v>
      </c>
      <c r="H1" s="43" t="s">
        <v>68</v>
      </c>
      <c r="I1" s="43" t="s">
        <v>69</v>
      </c>
      <c r="J1" s="43" t="s">
        <v>70</v>
      </c>
      <c r="K1" s="43" t="s">
        <v>36</v>
      </c>
      <c r="L1" s="43" t="s">
        <v>37</v>
      </c>
      <c r="M1" s="43" t="s">
        <v>71</v>
      </c>
      <c r="N1" s="43" t="s">
        <v>72</v>
      </c>
      <c r="O1" s="43" t="s">
        <v>73</v>
      </c>
      <c r="P1" s="43" t="s">
        <v>38</v>
      </c>
      <c r="Q1" s="43" t="s">
        <v>39</v>
      </c>
      <c r="R1" s="43" t="s">
        <v>74</v>
      </c>
      <c r="S1" s="43" t="s">
        <v>75</v>
      </c>
      <c r="T1" s="43" t="s">
        <v>76</v>
      </c>
      <c r="U1" s="42" t="s">
        <v>40</v>
      </c>
      <c r="V1" s="43" t="s">
        <v>41</v>
      </c>
      <c r="W1" s="43" t="s">
        <v>106</v>
      </c>
      <c r="X1" s="43" t="s">
        <v>107</v>
      </c>
      <c r="Y1" s="43" t="s">
        <v>103</v>
      </c>
      <c r="Z1" s="42" t="s">
        <v>104</v>
      </c>
      <c r="AA1" s="43" t="s">
        <v>105</v>
      </c>
      <c r="AB1" s="43" t="s">
        <v>42</v>
      </c>
      <c r="AC1" s="43" t="s">
        <v>43</v>
      </c>
    </row>
    <row r="2" spans="1:29" x14ac:dyDescent="0.2">
      <c r="A2" s="18">
        <v>2017</v>
      </c>
      <c r="B2" s="5">
        <v>0</v>
      </c>
      <c r="C2" s="80"/>
      <c r="D2" s="80"/>
      <c r="E2" s="7">
        <f>C2-D2</f>
        <v>0</v>
      </c>
      <c r="F2" s="6">
        <f>'Monitized Values'!$C$8</f>
        <v>2000</v>
      </c>
      <c r="G2" s="6">
        <f>E2*F2</f>
        <v>0</v>
      </c>
      <c r="H2" s="81"/>
      <c r="I2" s="81"/>
      <c r="J2" s="7">
        <f>H2-I2</f>
        <v>0</v>
      </c>
      <c r="K2" s="6">
        <f>'Monitized Values'!$C$9</f>
        <v>8300</v>
      </c>
      <c r="L2" s="6">
        <f>J2*K2</f>
        <v>0</v>
      </c>
      <c r="M2" s="82"/>
      <c r="N2" s="82"/>
      <c r="O2" s="7">
        <f>M2-N2</f>
        <v>0</v>
      </c>
      <c r="P2" s="6">
        <f>'Monitized Values'!$C$10</f>
        <v>377800</v>
      </c>
      <c r="Q2" s="6">
        <f>O2*P2</f>
        <v>0</v>
      </c>
      <c r="R2" s="83"/>
      <c r="S2" s="83"/>
      <c r="T2" s="62">
        <f>R2-S2</f>
        <v>0</v>
      </c>
      <c r="U2" s="63">
        <f>'Monitized Values'!$C$11</f>
        <v>48900</v>
      </c>
      <c r="V2" s="64">
        <f>T2*U2</f>
        <v>0</v>
      </c>
      <c r="W2" s="151"/>
      <c r="X2" s="151"/>
      <c r="Y2" s="151">
        <f>W2-X2</f>
        <v>0</v>
      </c>
      <c r="Z2" s="64">
        <v>1</v>
      </c>
      <c r="AA2" s="64">
        <f>Y2*Z2</f>
        <v>0</v>
      </c>
      <c r="AB2" s="65">
        <f>V2+Q2+L2+G2+AA2</f>
        <v>0</v>
      </c>
      <c r="AC2" s="65">
        <f t="shared" ref="AC2:AC27" si="0">AB2/((1.07)^B2)</f>
        <v>0</v>
      </c>
    </row>
    <row r="3" spans="1:29" x14ac:dyDescent="0.2">
      <c r="A3" s="18">
        <f>A2+1</f>
        <v>2018</v>
      </c>
      <c r="B3" s="5">
        <v>1</v>
      </c>
      <c r="C3" s="80"/>
      <c r="D3" s="80"/>
      <c r="E3" s="7">
        <f t="shared" ref="E3:E23" si="1">C3-D3</f>
        <v>0</v>
      </c>
      <c r="F3" s="6">
        <f>'Monitized Values'!$C$8</f>
        <v>2000</v>
      </c>
      <c r="G3" s="6">
        <f t="shared" ref="G3:G23" si="2">E3*F3</f>
        <v>0</v>
      </c>
      <c r="H3" s="81"/>
      <c r="I3" s="81"/>
      <c r="J3" s="7">
        <f t="shared" ref="J3:J23" si="3">H3-I3</f>
        <v>0</v>
      </c>
      <c r="K3" s="6">
        <f>'Monitized Values'!$C$9</f>
        <v>8300</v>
      </c>
      <c r="L3" s="6">
        <f t="shared" ref="L3:L23" si="4">J3*K3</f>
        <v>0</v>
      </c>
      <c r="M3" s="82"/>
      <c r="N3" s="82"/>
      <c r="O3" s="7">
        <f t="shared" ref="O3:O23" si="5">M3-N3</f>
        <v>0</v>
      </c>
      <c r="P3" s="6">
        <f>'Monitized Values'!$C$10</f>
        <v>377800</v>
      </c>
      <c r="Q3" s="6">
        <f t="shared" ref="Q3:Q23" si="6">O3*P3</f>
        <v>0</v>
      </c>
      <c r="R3" s="83"/>
      <c r="S3" s="83"/>
      <c r="T3" s="62">
        <f t="shared" ref="T3:T23" si="7">R3-S3</f>
        <v>0</v>
      </c>
      <c r="U3" s="63">
        <f>'Monitized Values'!$C$11</f>
        <v>48900</v>
      </c>
      <c r="V3" s="64">
        <f t="shared" ref="V3:V23" si="8">T3*U3</f>
        <v>0</v>
      </c>
      <c r="W3" s="151"/>
      <c r="X3" s="151"/>
      <c r="Y3" s="151">
        <f t="shared" ref="Y3:Y26" si="9">W3-X3</f>
        <v>0</v>
      </c>
      <c r="Z3" s="64">
        <v>1</v>
      </c>
      <c r="AA3" s="64">
        <f t="shared" ref="AA3:AA26" si="10">Y3*Z3</f>
        <v>0</v>
      </c>
      <c r="AB3" s="65">
        <f t="shared" ref="AB3:AB26" si="11">V3+Q3+L3+G3+AA3</f>
        <v>0</v>
      </c>
      <c r="AC3" s="65">
        <f t="shared" si="0"/>
        <v>0</v>
      </c>
    </row>
    <row r="4" spans="1:29" x14ac:dyDescent="0.2">
      <c r="A4" s="18">
        <f t="shared" ref="A4:A27" si="12">A3+1</f>
        <v>2019</v>
      </c>
      <c r="B4" s="5">
        <v>2</v>
      </c>
      <c r="C4" s="80"/>
      <c r="D4" s="80"/>
      <c r="E4" s="7">
        <f t="shared" si="1"/>
        <v>0</v>
      </c>
      <c r="F4" s="6">
        <f>'Monitized Values'!$C$8</f>
        <v>2000</v>
      </c>
      <c r="G4" s="6">
        <f t="shared" si="2"/>
        <v>0</v>
      </c>
      <c r="H4" s="81"/>
      <c r="I4" s="81"/>
      <c r="J4" s="7">
        <f t="shared" si="3"/>
        <v>0</v>
      </c>
      <c r="K4" s="6">
        <f>'Monitized Values'!$C$9</f>
        <v>8300</v>
      </c>
      <c r="L4" s="6">
        <f t="shared" si="4"/>
        <v>0</v>
      </c>
      <c r="M4" s="82"/>
      <c r="N4" s="82"/>
      <c r="O4" s="7">
        <f t="shared" si="5"/>
        <v>0</v>
      </c>
      <c r="P4" s="6">
        <f>'Monitized Values'!$C$10</f>
        <v>377800</v>
      </c>
      <c r="Q4" s="6">
        <f t="shared" si="6"/>
        <v>0</v>
      </c>
      <c r="R4" s="83"/>
      <c r="S4" s="83"/>
      <c r="T4" s="62">
        <f t="shared" si="7"/>
        <v>0</v>
      </c>
      <c r="U4" s="63">
        <f>'Monitized Values'!$C$11</f>
        <v>48900</v>
      </c>
      <c r="V4" s="64">
        <f t="shared" si="8"/>
        <v>0</v>
      </c>
      <c r="W4" s="151"/>
      <c r="X4" s="151"/>
      <c r="Y4" s="151">
        <f t="shared" si="9"/>
        <v>0</v>
      </c>
      <c r="Z4" s="64">
        <v>1</v>
      </c>
      <c r="AA4" s="64">
        <f t="shared" si="10"/>
        <v>0</v>
      </c>
      <c r="AB4" s="65">
        <f t="shared" si="11"/>
        <v>0</v>
      </c>
      <c r="AC4" s="65">
        <f t="shared" si="0"/>
        <v>0</v>
      </c>
    </row>
    <row r="5" spans="1:29" x14ac:dyDescent="0.2">
      <c r="A5" s="18">
        <f t="shared" si="12"/>
        <v>2020</v>
      </c>
      <c r="B5" s="5">
        <v>3</v>
      </c>
      <c r="C5" s="80"/>
      <c r="D5" s="80"/>
      <c r="E5" s="7">
        <f t="shared" si="1"/>
        <v>0</v>
      </c>
      <c r="F5" s="6">
        <f>'Monitized Values'!$C$8</f>
        <v>2000</v>
      </c>
      <c r="G5" s="6">
        <f t="shared" si="2"/>
        <v>0</v>
      </c>
      <c r="H5" s="81"/>
      <c r="I5" s="81"/>
      <c r="J5" s="7">
        <f t="shared" si="3"/>
        <v>0</v>
      </c>
      <c r="K5" s="6">
        <f>'Monitized Values'!$C$9</f>
        <v>8300</v>
      </c>
      <c r="L5" s="6">
        <f t="shared" si="4"/>
        <v>0</v>
      </c>
      <c r="M5" s="82"/>
      <c r="N5" s="82"/>
      <c r="O5" s="7">
        <f t="shared" si="5"/>
        <v>0</v>
      </c>
      <c r="P5" s="6">
        <f>'Monitized Values'!$C$10</f>
        <v>377800</v>
      </c>
      <c r="Q5" s="6">
        <f t="shared" si="6"/>
        <v>0</v>
      </c>
      <c r="R5" s="83"/>
      <c r="S5" s="83"/>
      <c r="T5" s="62">
        <f t="shared" si="7"/>
        <v>0</v>
      </c>
      <c r="U5" s="63">
        <f>'Monitized Values'!$C$11</f>
        <v>48900</v>
      </c>
      <c r="V5" s="64">
        <f t="shared" si="8"/>
        <v>0</v>
      </c>
      <c r="W5" s="151"/>
      <c r="X5" s="151"/>
      <c r="Y5" s="151">
        <f t="shared" si="9"/>
        <v>0</v>
      </c>
      <c r="Z5" s="64">
        <v>1</v>
      </c>
      <c r="AA5" s="64">
        <f t="shared" si="10"/>
        <v>0</v>
      </c>
      <c r="AB5" s="65">
        <f t="shared" si="11"/>
        <v>0</v>
      </c>
      <c r="AC5" s="65">
        <f t="shared" si="0"/>
        <v>0</v>
      </c>
    </row>
    <row r="6" spans="1:29" x14ac:dyDescent="0.2">
      <c r="A6" s="18">
        <f t="shared" si="12"/>
        <v>2021</v>
      </c>
      <c r="B6" s="5">
        <v>4</v>
      </c>
      <c r="C6" s="80"/>
      <c r="D6" s="80"/>
      <c r="E6" s="7">
        <f t="shared" si="1"/>
        <v>0</v>
      </c>
      <c r="F6" s="6">
        <f>'Monitized Values'!$C$8</f>
        <v>2000</v>
      </c>
      <c r="G6" s="6">
        <f t="shared" si="2"/>
        <v>0</v>
      </c>
      <c r="H6" s="81"/>
      <c r="I6" s="81"/>
      <c r="J6" s="7">
        <f t="shared" si="3"/>
        <v>0</v>
      </c>
      <c r="K6" s="6">
        <f>'Monitized Values'!$C$9</f>
        <v>8300</v>
      </c>
      <c r="L6" s="6">
        <f t="shared" si="4"/>
        <v>0</v>
      </c>
      <c r="M6" s="82"/>
      <c r="N6" s="82"/>
      <c r="O6" s="7">
        <f t="shared" si="5"/>
        <v>0</v>
      </c>
      <c r="P6" s="6">
        <f>'Monitized Values'!$C$10</f>
        <v>377800</v>
      </c>
      <c r="Q6" s="6">
        <f t="shared" si="6"/>
        <v>0</v>
      </c>
      <c r="R6" s="83"/>
      <c r="S6" s="83"/>
      <c r="T6" s="62">
        <f t="shared" si="7"/>
        <v>0</v>
      </c>
      <c r="U6" s="63">
        <f>'Monitized Values'!$C$11</f>
        <v>48900</v>
      </c>
      <c r="V6" s="64">
        <f t="shared" si="8"/>
        <v>0</v>
      </c>
      <c r="W6" s="151"/>
      <c r="X6" s="151"/>
      <c r="Y6" s="151">
        <f t="shared" si="9"/>
        <v>0</v>
      </c>
      <c r="Z6" s="64">
        <v>1</v>
      </c>
      <c r="AA6" s="64">
        <f t="shared" si="10"/>
        <v>0</v>
      </c>
      <c r="AB6" s="65">
        <f t="shared" si="11"/>
        <v>0</v>
      </c>
      <c r="AC6" s="65">
        <f t="shared" si="0"/>
        <v>0</v>
      </c>
    </row>
    <row r="7" spans="1:29" x14ac:dyDescent="0.2">
      <c r="A7" s="18">
        <f t="shared" si="12"/>
        <v>2022</v>
      </c>
      <c r="B7" s="5">
        <v>5</v>
      </c>
      <c r="C7" s="80"/>
      <c r="D7" s="80"/>
      <c r="E7" s="7">
        <f t="shared" si="1"/>
        <v>0</v>
      </c>
      <c r="F7" s="6">
        <f>'Monitized Values'!$C$8</f>
        <v>2000</v>
      </c>
      <c r="G7" s="6">
        <f t="shared" si="2"/>
        <v>0</v>
      </c>
      <c r="H7" s="81"/>
      <c r="I7" s="81"/>
      <c r="J7" s="7">
        <f t="shared" si="3"/>
        <v>0</v>
      </c>
      <c r="K7" s="6">
        <f>'Monitized Values'!$C$9</f>
        <v>8300</v>
      </c>
      <c r="L7" s="6">
        <f t="shared" si="4"/>
        <v>0</v>
      </c>
      <c r="M7" s="82"/>
      <c r="N7" s="82"/>
      <c r="O7" s="7">
        <f t="shared" si="5"/>
        <v>0</v>
      </c>
      <c r="P7" s="6">
        <f>'Monitized Values'!$C$10</f>
        <v>377800</v>
      </c>
      <c r="Q7" s="6">
        <f t="shared" si="6"/>
        <v>0</v>
      </c>
      <c r="R7" s="83"/>
      <c r="S7" s="83"/>
      <c r="T7" s="62">
        <f t="shared" si="7"/>
        <v>0</v>
      </c>
      <c r="U7" s="63">
        <f>'Monitized Values'!$C$11</f>
        <v>48900</v>
      </c>
      <c r="V7" s="64">
        <f t="shared" si="8"/>
        <v>0</v>
      </c>
      <c r="W7" s="151"/>
      <c r="X7" s="151"/>
      <c r="Y7" s="151">
        <f t="shared" si="9"/>
        <v>0</v>
      </c>
      <c r="Z7" s="64">
        <v>1</v>
      </c>
      <c r="AA7" s="64">
        <f t="shared" si="10"/>
        <v>0</v>
      </c>
      <c r="AB7" s="65">
        <f t="shared" si="11"/>
        <v>0</v>
      </c>
      <c r="AC7" s="65">
        <f t="shared" si="0"/>
        <v>0</v>
      </c>
    </row>
    <row r="8" spans="1:29" x14ac:dyDescent="0.2">
      <c r="A8" s="18">
        <f t="shared" si="12"/>
        <v>2023</v>
      </c>
      <c r="B8" s="5">
        <v>6</v>
      </c>
      <c r="C8" s="80"/>
      <c r="D8" s="80"/>
      <c r="E8" s="7">
        <f t="shared" si="1"/>
        <v>0</v>
      </c>
      <c r="F8" s="6">
        <f>'Monitized Values'!$C$8</f>
        <v>2000</v>
      </c>
      <c r="G8" s="6">
        <f t="shared" si="2"/>
        <v>0</v>
      </c>
      <c r="H8" s="81"/>
      <c r="I8" s="81"/>
      <c r="J8" s="7">
        <f t="shared" si="3"/>
        <v>0</v>
      </c>
      <c r="K8" s="6">
        <f>'Monitized Values'!$C$9</f>
        <v>8300</v>
      </c>
      <c r="L8" s="6">
        <f t="shared" si="4"/>
        <v>0</v>
      </c>
      <c r="M8" s="82"/>
      <c r="N8" s="82"/>
      <c r="O8" s="7">
        <f t="shared" si="5"/>
        <v>0</v>
      </c>
      <c r="P8" s="6">
        <f>'Monitized Values'!$C$10</f>
        <v>377800</v>
      </c>
      <c r="Q8" s="6">
        <f t="shared" si="6"/>
        <v>0</v>
      </c>
      <c r="R8" s="83"/>
      <c r="S8" s="83"/>
      <c r="T8" s="62">
        <f t="shared" si="7"/>
        <v>0</v>
      </c>
      <c r="U8" s="63">
        <f>'Monitized Values'!$C$11</f>
        <v>48900</v>
      </c>
      <c r="V8" s="64">
        <f t="shared" si="8"/>
        <v>0</v>
      </c>
      <c r="W8" s="151"/>
      <c r="X8" s="151"/>
      <c r="Y8" s="151">
        <f t="shared" si="9"/>
        <v>0</v>
      </c>
      <c r="Z8" s="64">
        <v>1</v>
      </c>
      <c r="AA8" s="64">
        <f t="shared" si="10"/>
        <v>0</v>
      </c>
      <c r="AB8" s="65">
        <f t="shared" si="11"/>
        <v>0</v>
      </c>
      <c r="AC8" s="65">
        <f t="shared" si="0"/>
        <v>0</v>
      </c>
    </row>
    <row r="9" spans="1:29" x14ac:dyDescent="0.2">
      <c r="A9" s="18">
        <f t="shared" si="12"/>
        <v>2024</v>
      </c>
      <c r="B9" s="5">
        <v>7</v>
      </c>
      <c r="C9" s="80"/>
      <c r="D9" s="80"/>
      <c r="E9" s="7">
        <f t="shared" si="1"/>
        <v>0</v>
      </c>
      <c r="F9" s="6">
        <f>'Monitized Values'!$C$8</f>
        <v>2000</v>
      </c>
      <c r="G9" s="6">
        <f t="shared" si="2"/>
        <v>0</v>
      </c>
      <c r="H9" s="81"/>
      <c r="I9" s="81"/>
      <c r="J9" s="7">
        <f t="shared" si="3"/>
        <v>0</v>
      </c>
      <c r="K9" s="6">
        <f>'Monitized Values'!$C$9</f>
        <v>8300</v>
      </c>
      <c r="L9" s="6">
        <f t="shared" si="4"/>
        <v>0</v>
      </c>
      <c r="M9" s="82"/>
      <c r="N9" s="82"/>
      <c r="O9" s="7">
        <f t="shared" si="5"/>
        <v>0</v>
      </c>
      <c r="P9" s="6">
        <f>'Monitized Values'!$C$10</f>
        <v>377800</v>
      </c>
      <c r="Q9" s="6">
        <f t="shared" si="6"/>
        <v>0</v>
      </c>
      <c r="R9" s="83"/>
      <c r="S9" s="83"/>
      <c r="T9" s="62">
        <f t="shared" si="7"/>
        <v>0</v>
      </c>
      <c r="U9" s="63">
        <f>'Monitized Values'!$C$11</f>
        <v>48900</v>
      </c>
      <c r="V9" s="64">
        <f t="shared" si="8"/>
        <v>0</v>
      </c>
      <c r="W9" s="151"/>
      <c r="X9" s="151"/>
      <c r="Y9" s="151">
        <f t="shared" si="9"/>
        <v>0</v>
      </c>
      <c r="Z9" s="64">
        <v>1</v>
      </c>
      <c r="AA9" s="64">
        <f t="shared" si="10"/>
        <v>0</v>
      </c>
      <c r="AB9" s="65">
        <f t="shared" si="11"/>
        <v>0</v>
      </c>
      <c r="AC9" s="65">
        <f t="shared" si="0"/>
        <v>0</v>
      </c>
    </row>
    <row r="10" spans="1:29" x14ac:dyDescent="0.2">
      <c r="A10" s="18">
        <f t="shared" si="12"/>
        <v>2025</v>
      </c>
      <c r="B10" s="5">
        <v>8</v>
      </c>
      <c r="C10" s="80"/>
      <c r="D10" s="80"/>
      <c r="E10" s="7">
        <f t="shared" si="1"/>
        <v>0</v>
      </c>
      <c r="F10" s="6">
        <f>'Monitized Values'!$C$8</f>
        <v>2000</v>
      </c>
      <c r="G10" s="6">
        <f t="shared" si="2"/>
        <v>0</v>
      </c>
      <c r="H10" s="81"/>
      <c r="I10" s="81"/>
      <c r="J10" s="7">
        <f t="shared" si="3"/>
        <v>0</v>
      </c>
      <c r="K10" s="6">
        <f>'Monitized Values'!$C$9</f>
        <v>8300</v>
      </c>
      <c r="L10" s="6">
        <f t="shared" si="4"/>
        <v>0</v>
      </c>
      <c r="M10" s="82"/>
      <c r="N10" s="82"/>
      <c r="O10" s="7">
        <f t="shared" si="5"/>
        <v>0</v>
      </c>
      <c r="P10" s="6">
        <f>'Monitized Values'!$C$10</f>
        <v>377800</v>
      </c>
      <c r="Q10" s="6">
        <f t="shared" si="6"/>
        <v>0</v>
      </c>
      <c r="R10" s="83"/>
      <c r="S10" s="83"/>
      <c r="T10" s="62">
        <f t="shared" si="7"/>
        <v>0</v>
      </c>
      <c r="U10" s="63">
        <f>'Monitized Values'!$C$11</f>
        <v>48900</v>
      </c>
      <c r="V10" s="64">
        <f t="shared" si="8"/>
        <v>0</v>
      </c>
      <c r="W10" s="151"/>
      <c r="X10" s="151"/>
      <c r="Y10" s="151">
        <f t="shared" si="9"/>
        <v>0</v>
      </c>
      <c r="Z10" s="64">
        <v>1</v>
      </c>
      <c r="AA10" s="64">
        <f t="shared" si="10"/>
        <v>0</v>
      </c>
      <c r="AB10" s="65">
        <f t="shared" si="11"/>
        <v>0</v>
      </c>
      <c r="AC10" s="65">
        <f t="shared" si="0"/>
        <v>0</v>
      </c>
    </row>
    <row r="11" spans="1:29" x14ac:dyDescent="0.2">
      <c r="A11" s="18">
        <f t="shared" si="12"/>
        <v>2026</v>
      </c>
      <c r="B11" s="5">
        <v>9</v>
      </c>
      <c r="C11" s="80">
        <v>6461.0256000000008</v>
      </c>
      <c r="D11" s="80">
        <v>6459.7626999999993</v>
      </c>
      <c r="E11" s="7">
        <f t="shared" si="1"/>
        <v>1.2629000000015367</v>
      </c>
      <c r="F11" s="6">
        <f>'Monitized Values'!$C$8</f>
        <v>2000</v>
      </c>
      <c r="G11" s="6">
        <f t="shared" si="2"/>
        <v>2525.8000000030734</v>
      </c>
      <c r="H11" s="81">
        <v>24770.586299999995</v>
      </c>
      <c r="I11" s="81">
        <v>24779.156499999997</v>
      </c>
      <c r="J11" s="7">
        <f t="shared" si="3"/>
        <v>-8.5702000000019325</v>
      </c>
      <c r="K11" s="6">
        <f>'Monitized Values'!$C$9</f>
        <v>8300</v>
      </c>
      <c r="L11" s="6">
        <f t="shared" si="4"/>
        <v>-71132.66000001604</v>
      </c>
      <c r="M11" s="82">
        <v>1124.6817999999998</v>
      </c>
      <c r="N11" s="82">
        <v>1124.3897999999999</v>
      </c>
      <c r="O11" s="7">
        <f t="shared" si="5"/>
        <v>0.29199999999991633</v>
      </c>
      <c r="P11" s="6">
        <f>'Monitized Values'!$C$10</f>
        <v>377800</v>
      </c>
      <c r="Q11" s="6">
        <f t="shared" si="6"/>
        <v>110317.59999996838</v>
      </c>
      <c r="R11" s="83">
        <v>354.13760000000002</v>
      </c>
      <c r="S11" s="83">
        <v>354.15219999999999</v>
      </c>
      <c r="T11" s="62">
        <f t="shared" si="7"/>
        <v>-1.4599999999973079E-2</v>
      </c>
      <c r="U11" s="63">
        <f>'Monitized Values'!$C$11</f>
        <v>48900</v>
      </c>
      <c r="V11" s="64">
        <f t="shared" si="8"/>
        <v>-713.93999999868356</v>
      </c>
      <c r="W11" s="151">
        <v>23936170.284959994</v>
      </c>
      <c r="X11" s="151">
        <v>23929884.012959998</v>
      </c>
      <c r="Y11" s="151">
        <f t="shared" si="9"/>
        <v>6286.2719999961555</v>
      </c>
      <c r="Z11" s="64">
        <v>1</v>
      </c>
      <c r="AA11" s="64">
        <f t="shared" si="10"/>
        <v>6286.2719999961555</v>
      </c>
      <c r="AB11" s="65">
        <f t="shared" si="11"/>
        <v>47283.071999952896</v>
      </c>
      <c r="AC11" s="65">
        <f t="shared" si="0"/>
        <v>25718.858313810113</v>
      </c>
    </row>
    <row r="12" spans="1:29" x14ac:dyDescent="0.2">
      <c r="A12" s="18">
        <f t="shared" si="12"/>
        <v>2027</v>
      </c>
      <c r="B12" s="5">
        <v>10</v>
      </c>
      <c r="C12" s="80">
        <v>5726.3590750000003</v>
      </c>
      <c r="D12" s="80">
        <v>5725.2659000000003</v>
      </c>
      <c r="E12" s="7">
        <f t="shared" si="1"/>
        <v>1.0931749999999738</v>
      </c>
      <c r="F12" s="6">
        <f>'Monitized Values'!$C$8</f>
        <v>2000</v>
      </c>
      <c r="G12" s="6">
        <f t="shared" si="2"/>
        <v>2186.3499999999476</v>
      </c>
      <c r="H12" s="81">
        <v>21494.499599999996</v>
      </c>
      <c r="I12" s="81">
        <v>21502.296000000002</v>
      </c>
      <c r="J12" s="7">
        <f t="shared" si="3"/>
        <v>-7.7964000000065425</v>
      </c>
      <c r="K12" s="6">
        <f>'Monitized Values'!$C$9</f>
        <v>8300</v>
      </c>
      <c r="L12" s="6">
        <f t="shared" si="4"/>
        <v>-64710.120000054303</v>
      </c>
      <c r="M12" s="82">
        <v>1021.804725</v>
      </c>
      <c r="N12" s="82">
        <v>1021.5035999999998</v>
      </c>
      <c r="O12" s="7">
        <f t="shared" si="5"/>
        <v>0.30112500000018372</v>
      </c>
      <c r="P12" s="6">
        <f>'Monitized Values'!$C$10</f>
        <v>377800</v>
      </c>
      <c r="Q12" s="6">
        <f t="shared" si="6"/>
        <v>113765.02500006941</v>
      </c>
      <c r="R12" s="83">
        <v>336.112075</v>
      </c>
      <c r="S12" s="83">
        <v>336.12302500000004</v>
      </c>
      <c r="T12" s="62">
        <f t="shared" si="7"/>
        <v>-1.0950000000036653E-2</v>
      </c>
      <c r="U12" s="63">
        <f>'Monitized Values'!$C$11</f>
        <v>48900</v>
      </c>
      <c r="V12" s="64">
        <f t="shared" si="8"/>
        <v>-535.45500000179231</v>
      </c>
      <c r="W12" s="151">
        <v>24181266.878969997</v>
      </c>
      <c r="X12" s="151">
        <v>24174711.950969998</v>
      </c>
      <c r="Y12" s="151">
        <f t="shared" si="9"/>
        <v>6554.9279999993742</v>
      </c>
      <c r="Z12" s="64">
        <v>1</v>
      </c>
      <c r="AA12" s="64">
        <f t="shared" si="10"/>
        <v>6554.9279999993742</v>
      </c>
      <c r="AB12" s="65">
        <f t="shared" si="11"/>
        <v>57260.728000012634</v>
      </c>
      <c r="AC12" s="65">
        <f t="shared" si="0"/>
        <v>29108.450545925036</v>
      </c>
    </row>
    <row r="13" spans="1:29" x14ac:dyDescent="0.2">
      <c r="A13" s="18">
        <f t="shared" si="12"/>
        <v>2028</v>
      </c>
      <c r="B13" s="5">
        <v>11</v>
      </c>
      <c r="C13" s="80">
        <v>4991.6925499999998</v>
      </c>
      <c r="D13" s="80">
        <v>4990.7691000000013</v>
      </c>
      <c r="E13" s="7">
        <f t="shared" si="1"/>
        <v>0.92344999999841093</v>
      </c>
      <c r="F13" s="6">
        <f>'Monitized Values'!$C$8</f>
        <v>2000</v>
      </c>
      <c r="G13" s="6">
        <f t="shared" si="2"/>
        <v>1846.8999999968219</v>
      </c>
      <c r="H13" s="81">
        <v>18218.412900000003</v>
      </c>
      <c r="I13" s="81">
        <v>18225.435500000007</v>
      </c>
      <c r="J13" s="7">
        <f t="shared" si="3"/>
        <v>-7.0226000000038766</v>
      </c>
      <c r="K13" s="6">
        <f>'Monitized Values'!$C$9</f>
        <v>8300</v>
      </c>
      <c r="L13" s="6">
        <f t="shared" si="4"/>
        <v>-58287.580000032176</v>
      </c>
      <c r="M13" s="82">
        <v>918.92765000000009</v>
      </c>
      <c r="N13" s="82">
        <v>918.61739999999963</v>
      </c>
      <c r="O13" s="7">
        <f t="shared" si="5"/>
        <v>0.31025000000045111</v>
      </c>
      <c r="P13" s="6">
        <f>'Monitized Values'!$C$10</f>
        <v>377800</v>
      </c>
      <c r="Q13" s="6">
        <f t="shared" si="6"/>
        <v>117212.45000017043</v>
      </c>
      <c r="R13" s="83">
        <v>318.08654999999999</v>
      </c>
      <c r="S13" s="83">
        <v>318.09384999999997</v>
      </c>
      <c r="T13" s="62">
        <f t="shared" si="7"/>
        <v>-7.2999999999865395E-3</v>
      </c>
      <c r="U13" s="63">
        <f>'Monitized Values'!$C$11</f>
        <v>48900</v>
      </c>
      <c r="V13" s="64">
        <f t="shared" si="8"/>
        <v>-356.96999999934178</v>
      </c>
      <c r="W13" s="151">
        <v>24426363.472979996</v>
      </c>
      <c r="X13" s="151">
        <v>24419539.888979997</v>
      </c>
      <c r="Y13" s="151">
        <f t="shared" si="9"/>
        <v>6823.5839999988675</v>
      </c>
      <c r="Z13" s="64">
        <v>1</v>
      </c>
      <c r="AA13" s="64">
        <f t="shared" si="10"/>
        <v>6823.5839999988675</v>
      </c>
      <c r="AB13" s="65">
        <f t="shared" si="11"/>
        <v>67238.384000134596</v>
      </c>
      <c r="AC13" s="65">
        <f t="shared" si="0"/>
        <v>31944.47187920631</v>
      </c>
    </row>
    <row r="14" spans="1:29" x14ac:dyDescent="0.2">
      <c r="A14" s="18">
        <f t="shared" si="12"/>
        <v>2029</v>
      </c>
      <c r="B14" s="5">
        <v>12</v>
      </c>
      <c r="C14" s="80">
        <v>4257.026025000001</v>
      </c>
      <c r="D14" s="80">
        <v>4256.2722999999987</v>
      </c>
      <c r="E14" s="7">
        <f t="shared" si="1"/>
        <v>0.75372500000230502</v>
      </c>
      <c r="F14" s="6">
        <f>'Monitized Values'!$C$8</f>
        <v>2000</v>
      </c>
      <c r="G14" s="6">
        <f t="shared" si="2"/>
        <v>1507.45000000461</v>
      </c>
      <c r="H14" s="81">
        <v>14942.326199999996</v>
      </c>
      <c r="I14" s="81">
        <v>14948.575000000004</v>
      </c>
      <c r="J14" s="7">
        <f t="shared" si="3"/>
        <v>-6.2488000000084867</v>
      </c>
      <c r="K14" s="6">
        <f>'Monitized Values'!$C$9</f>
        <v>8300</v>
      </c>
      <c r="L14" s="6">
        <f t="shared" si="4"/>
        <v>-51865.040000070439</v>
      </c>
      <c r="M14" s="82">
        <v>816.05057499999998</v>
      </c>
      <c r="N14" s="82">
        <v>815.73119999999994</v>
      </c>
      <c r="O14" s="7">
        <f t="shared" si="5"/>
        <v>0.31937500000003638</v>
      </c>
      <c r="P14" s="6">
        <f>'Monitized Values'!$C$10</f>
        <v>377800</v>
      </c>
      <c r="Q14" s="6">
        <f t="shared" si="6"/>
        <v>120659.87500001374</v>
      </c>
      <c r="R14" s="83">
        <v>300.06102499999997</v>
      </c>
      <c r="S14" s="83">
        <v>300.06467500000002</v>
      </c>
      <c r="T14" s="62">
        <f t="shared" si="7"/>
        <v>-3.6500000000501132E-3</v>
      </c>
      <c r="U14" s="63">
        <f>'Monitized Values'!$C$11</f>
        <v>48900</v>
      </c>
      <c r="V14" s="64">
        <f t="shared" si="8"/>
        <v>-178.48500000245053</v>
      </c>
      <c r="W14" s="151">
        <v>24671460.066989996</v>
      </c>
      <c r="X14" s="151">
        <v>24664367.826989997</v>
      </c>
      <c r="Y14" s="151">
        <f t="shared" si="9"/>
        <v>7092.2399999983609</v>
      </c>
      <c r="Z14" s="64">
        <v>1</v>
      </c>
      <c r="AA14" s="64">
        <f t="shared" si="10"/>
        <v>7092.2399999983609</v>
      </c>
      <c r="AB14" s="65">
        <f t="shared" si="11"/>
        <v>77216.039999943823</v>
      </c>
      <c r="AC14" s="65">
        <f t="shared" si="0"/>
        <v>34284.845205186044</v>
      </c>
    </row>
    <row r="15" spans="1:29" x14ac:dyDescent="0.2">
      <c r="A15" s="18">
        <f t="shared" si="12"/>
        <v>2030</v>
      </c>
      <c r="B15" s="5">
        <v>13</v>
      </c>
      <c r="C15" s="80">
        <v>3522.3594999999987</v>
      </c>
      <c r="D15" s="80">
        <v>3521.7754999999997</v>
      </c>
      <c r="E15" s="7">
        <f t="shared" si="1"/>
        <v>0.58399999999892316</v>
      </c>
      <c r="F15" s="6">
        <f>'Monitized Values'!$C$8</f>
        <v>2000</v>
      </c>
      <c r="G15" s="6">
        <f t="shared" si="2"/>
        <v>1167.9999999978463</v>
      </c>
      <c r="H15" s="81">
        <v>11666.239499999996</v>
      </c>
      <c r="I15" s="81">
        <v>11671.714500000002</v>
      </c>
      <c r="J15" s="7">
        <f t="shared" si="3"/>
        <v>-5.4750000000058208</v>
      </c>
      <c r="K15" s="6">
        <f>'Monitized Values'!$C$9</f>
        <v>8300</v>
      </c>
      <c r="L15" s="6">
        <f t="shared" si="4"/>
        <v>-45442.500000048312</v>
      </c>
      <c r="M15" s="82">
        <v>713.17349999999988</v>
      </c>
      <c r="N15" s="82">
        <v>712.8449999999998</v>
      </c>
      <c r="O15" s="7">
        <f t="shared" si="5"/>
        <v>0.3285000000000764</v>
      </c>
      <c r="P15" s="6">
        <f>'Monitized Values'!$C$10</f>
        <v>377800</v>
      </c>
      <c r="Q15" s="6">
        <f t="shared" si="6"/>
        <v>124107.30000002886</v>
      </c>
      <c r="R15" s="83">
        <v>282.03550000000001</v>
      </c>
      <c r="S15" s="83">
        <v>282.03550000000001</v>
      </c>
      <c r="T15" s="62">
        <f t="shared" si="7"/>
        <v>0</v>
      </c>
      <c r="U15" s="63">
        <f>'Monitized Values'!$C$11</f>
        <v>48900</v>
      </c>
      <c r="V15" s="64">
        <f t="shared" si="8"/>
        <v>0</v>
      </c>
      <c r="W15" s="151">
        <v>24916556.660999995</v>
      </c>
      <c r="X15" s="151">
        <v>24909195.764999997</v>
      </c>
      <c r="Y15" s="151">
        <f t="shared" si="9"/>
        <v>7360.8959999978542</v>
      </c>
      <c r="Z15" s="64">
        <v>1</v>
      </c>
      <c r="AA15" s="64">
        <f t="shared" si="10"/>
        <v>7360.8959999978542</v>
      </c>
      <c r="AB15" s="65">
        <f t="shared" si="11"/>
        <v>87193.695999976248</v>
      </c>
      <c r="AC15" s="65">
        <f t="shared" si="0"/>
        <v>36182.283919991132</v>
      </c>
    </row>
    <row r="16" spans="1:29" x14ac:dyDescent="0.2">
      <c r="A16" s="18">
        <f t="shared" si="12"/>
        <v>2031</v>
      </c>
      <c r="B16" s="5">
        <v>14</v>
      </c>
      <c r="C16" s="80">
        <v>3522.3594999999987</v>
      </c>
      <c r="D16" s="80">
        <v>3521.7754999999997</v>
      </c>
      <c r="E16" s="7">
        <f t="shared" si="1"/>
        <v>0.58399999999892316</v>
      </c>
      <c r="F16" s="6">
        <f>'Monitized Values'!$C$8</f>
        <v>2000</v>
      </c>
      <c r="G16" s="6">
        <f t="shared" si="2"/>
        <v>1167.9999999978463</v>
      </c>
      <c r="H16" s="81">
        <v>11666.239499999996</v>
      </c>
      <c r="I16" s="81">
        <v>11671.714500000002</v>
      </c>
      <c r="J16" s="7">
        <f t="shared" si="3"/>
        <v>-5.4750000000058208</v>
      </c>
      <c r="K16" s="6">
        <f>'Monitized Values'!$C$9</f>
        <v>8300</v>
      </c>
      <c r="L16" s="6">
        <f t="shared" si="4"/>
        <v>-45442.500000048312</v>
      </c>
      <c r="M16" s="82">
        <v>713.17349999999988</v>
      </c>
      <c r="N16" s="82">
        <v>712.8449999999998</v>
      </c>
      <c r="O16" s="7">
        <f t="shared" si="5"/>
        <v>0.3285000000000764</v>
      </c>
      <c r="P16" s="6">
        <f>'Monitized Values'!$C$10</f>
        <v>377800</v>
      </c>
      <c r="Q16" s="6">
        <f t="shared" si="6"/>
        <v>124107.30000002886</v>
      </c>
      <c r="R16" s="83">
        <v>282.03550000000001</v>
      </c>
      <c r="S16" s="83">
        <v>282.03550000000001</v>
      </c>
      <c r="T16" s="62">
        <f t="shared" si="7"/>
        <v>0</v>
      </c>
      <c r="U16" s="63">
        <f>'Monitized Values'!$C$11</f>
        <v>48900</v>
      </c>
      <c r="V16" s="64">
        <f t="shared" si="8"/>
        <v>0</v>
      </c>
      <c r="W16" s="151">
        <v>25161653.255009994</v>
      </c>
      <c r="X16" s="151">
        <v>25154023.703009997</v>
      </c>
      <c r="Y16" s="151">
        <f t="shared" si="9"/>
        <v>7629.5519999973476</v>
      </c>
      <c r="Z16" s="64">
        <v>1</v>
      </c>
      <c r="AA16" s="64">
        <f t="shared" si="10"/>
        <v>7629.5519999973476</v>
      </c>
      <c r="AB16" s="65">
        <f t="shared" si="11"/>
        <v>87462.351999975741</v>
      </c>
      <c r="AC16" s="65">
        <f t="shared" si="0"/>
        <v>33919.408045516699</v>
      </c>
    </row>
    <row r="17" spans="1:29" x14ac:dyDescent="0.2">
      <c r="A17" s="18">
        <f t="shared" si="12"/>
        <v>2032</v>
      </c>
      <c r="B17" s="5">
        <v>15</v>
      </c>
      <c r="C17" s="80">
        <v>3522.3594999999987</v>
      </c>
      <c r="D17" s="80">
        <v>3521.7754999999997</v>
      </c>
      <c r="E17" s="7">
        <f t="shared" si="1"/>
        <v>0.58399999999892316</v>
      </c>
      <c r="F17" s="6">
        <f>'Monitized Values'!$C$8</f>
        <v>2000</v>
      </c>
      <c r="G17" s="6">
        <f t="shared" si="2"/>
        <v>1167.9999999978463</v>
      </c>
      <c r="H17" s="81">
        <v>11666.239499999996</v>
      </c>
      <c r="I17" s="81">
        <v>11671.714500000002</v>
      </c>
      <c r="J17" s="7">
        <f t="shared" si="3"/>
        <v>-5.4750000000058208</v>
      </c>
      <c r="K17" s="6">
        <f>'Monitized Values'!$C$9</f>
        <v>8300</v>
      </c>
      <c r="L17" s="6">
        <f t="shared" si="4"/>
        <v>-45442.500000048312</v>
      </c>
      <c r="M17" s="82">
        <v>713.17349999999988</v>
      </c>
      <c r="N17" s="82">
        <v>712.8449999999998</v>
      </c>
      <c r="O17" s="7">
        <f t="shared" si="5"/>
        <v>0.3285000000000764</v>
      </c>
      <c r="P17" s="6">
        <f>'Monitized Values'!$C$10</f>
        <v>377800</v>
      </c>
      <c r="Q17" s="6">
        <f t="shared" si="6"/>
        <v>124107.30000002886</v>
      </c>
      <c r="R17" s="83">
        <v>282.03550000000001</v>
      </c>
      <c r="S17" s="83">
        <v>282.03550000000001</v>
      </c>
      <c r="T17" s="62">
        <f t="shared" si="7"/>
        <v>0</v>
      </c>
      <c r="U17" s="63">
        <f>'Monitized Values'!$C$11</f>
        <v>48900</v>
      </c>
      <c r="V17" s="64">
        <f t="shared" si="8"/>
        <v>0</v>
      </c>
      <c r="W17" s="151">
        <v>25406749.849019993</v>
      </c>
      <c r="X17" s="151">
        <v>25398851.641019996</v>
      </c>
      <c r="Y17" s="151">
        <f t="shared" si="9"/>
        <v>7898.207999996841</v>
      </c>
      <c r="Z17" s="64">
        <v>1</v>
      </c>
      <c r="AA17" s="64">
        <f t="shared" si="10"/>
        <v>7898.207999996841</v>
      </c>
      <c r="AB17" s="65">
        <f t="shared" si="11"/>
        <v>87731.007999975234</v>
      </c>
      <c r="AC17" s="65">
        <f t="shared" si="0"/>
        <v>31797.754648803038</v>
      </c>
    </row>
    <row r="18" spans="1:29" x14ac:dyDescent="0.2">
      <c r="A18" s="18">
        <f t="shared" si="12"/>
        <v>2033</v>
      </c>
      <c r="B18" s="5">
        <v>16</v>
      </c>
      <c r="C18" s="80">
        <v>3522.3594999999987</v>
      </c>
      <c r="D18" s="80">
        <v>3521.7754999999997</v>
      </c>
      <c r="E18" s="7">
        <f t="shared" si="1"/>
        <v>0.58399999999892316</v>
      </c>
      <c r="F18" s="6">
        <f>'Monitized Values'!$C$8</f>
        <v>2000</v>
      </c>
      <c r="G18" s="6">
        <f t="shared" si="2"/>
        <v>1167.9999999978463</v>
      </c>
      <c r="H18" s="81">
        <v>11666.239499999996</v>
      </c>
      <c r="I18" s="81">
        <v>11671.714500000002</v>
      </c>
      <c r="J18" s="7">
        <f t="shared" si="3"/>
        <v>-5.4750000000058208</v>
      </c>
      <c r="K18" s="6">
        <f>'Monitized Values'!$C$9</f>
        <v>8300</v>
      </c>
      <c r="L18" s="6">
        <f t="shared" si="4"/>
        <v>-45442.500000048312</v>
      </c>
      <c r="M18" s="82">
        <v>713.17349999999988</v>
      </c>
      <c r="N18" s="82">
        <v>712.8449999999998</v>
      </c>
      <c r="O18" s="7">
        <f t="shared" si="5"/>
        <v>0.3285000000000764</v>
      </c>
      <c r="P18" s="6">
        <f>'Monitized Values'!$C$10</f>
        <v>377800</v>
      </c>
      <c r="Q18" s="6">
        <f t="shared" si="6"/>
        <v>124107.30000002886</v>
      </c>
      <c r="R18" s="83">
        <v>282.03550000000001</v>
      </c>
      <c r="S18" s="83">
        <v>282.03550000000001</v>
      </c>
      <c r="T18" s="62">
        <f t="shared" si="7"/>
        <v>0</v>
      </c>
      <c r="U18" s="63">
        <f>'Monitized Values'!$C$11</f>
        <v>48900</v>
      </c>
      <c r="V18" s="64">
        <f t="shared" si="8"/>
        <v>0</v>
      </c>
      <c r="W18" s="151">
        <v>25651846.443029992</v>
      </c>
      <c r="X18" s="151">
        <v>25643679.579029996</v>
      </c>
      <c r="Y18" s="151">
        <f t="shared" si="9"/>
        <v>8166.8639999963343</v>
      </c>
      <c r="Z18" s="64">
        <v>1</v>
      </c>
      <c r="AA18" s="64">
        <f t="shared" si="10"/>
        <v>8166.8639999963343</v>
      </c>
      <c r="AB18" s="65">
        <f t="shared" si="11"/>
        <v>87999.663999974728</v>
      </c>
      <c r="AC18" s="65">
        <f t="shared" si="0"/>
        <v>29808.530791267192</v>
      </c>
    </row>
    <row r="19" spans="1:29" x14ac:dyDescent="0.2">
      <c r="A19" s="18">
        <f t="shared" si="12"/>
        <v>2034</v>
      </c>
      <c r="B19" s="5">
        <v>17</v>
      </c>
      <c r="C19" s="80">
        <v>3522.3594999999987</v>
      </c>
      <c r="D19" s="80">
        <v>3521.7754999999997</v>
      </c>
      <c r="E19" s="7">
        <f t="shared" si="1"/>
        <v>0.58399999999892316</v>
      </c>
      <c r="F19" s="6">
        <f>'Monitized Values'!$C$8</f>
        <v>2000</v>
      </c>
      <c r="G19" s="6">
        <f t="shared" si="2"/>
        <v>1167.9999999978463</v>
      </c>
      <c r="H19" s="81">
        <v>11666.239499999996</v>
      </c>
      <c r="I19" s="81">
        <v>11671.714500000002</v>
      </c>
      <c r="J19" s="7">
        <f t="shared" si="3"/>
        <v>-5.4750000000058208</v>
      </c>
      <c r="K19" s="6">
        <f>'Monitized Values'!$C$9</f>
        <v>8300</v>
      </c>
      <c r="L19" s="6">
        <f t="shared" si="4"/>
        <v>-45442.500000048312</v>
      </c>
      <c r="M19" s="82">
        <v>713.17349999999988</v>
      </c>
      <c r="N19" s="82">
        <v>712.8449999999998</v>
      </c>
      <c r="O19" s="7">
        <f t="shared" si="5"/>
        <v>0.3285000000000764</v>
      </c>
      <c r="P19" s="6">
        <f>'Monitized Values'!$C$10</f>
        <v>377800</v>
      </c>
      <c r="Q19" s="6">
        <f t="shared" si="6"/>
        <v>124107.30000002886</v>
      </c>
      <c r="R19" s="83">
        <v>282.03550000000001</v>
      </c>
      <c r="S19" s="83">
        <v>282.03550000000001</v>
      </c>
      <c r="T19" s="62">
        <f t="shared" si="7"/>
        <v>0</v>
      </c>
      <c r="U19" s="63">
        <f>'Monitized Values'!$C$11</f>
        <v>48900</v>
      </c>
      <c r="V19" s="64">
        <f t="shared" si="8"/>
        <v>0</v>
      </c>
      <c r="W19" s="151">
        <v>25896943.037039995</v>
      </c>
      <c r="X19" s="151">
        <v>25888507.517039996</v>
      </c>
      <c r="Y19" s="151">
        <f t="shared" si="9"/>
        <v>8435.519999999553</v>
      </c>
      <c r="Z19" s="64">
        <v>1</v>
      </c>
      <c r="AA19" s="64">
        <f t="shared" si="10"/>
        <v>8435.519999999553</v>
      </c>
      <c r="AB19" s="65">
        <f t="shared" si="11"/>
        <v>88268.319999977946</v>
      </c>
      <c r="AC19" s="65">
        <f t="shared" si="0"/>
        <v>27943.489601284044</v>
      </c>
    </row>
    <row r="20" spans="1:29" x14ac:dyDescent="0.2">
      <c r="A20" s="18">
        <f t="shared" si="12"/>
        <v>2035</v>
      </c>
      <c r="B20" s="5">
        <v>18</v>
      </c>
      <c r="C20" s="80">
        <v>3522.3594999999987</v>
      </c>
      <c r="D20" s="80">
        <v>3521.7754999999997</v>
      </c>
      <c r="E20" s="7">
        <f t="shared" si="1"/>
        <v>0.58399999999892316</v>
      </c>
      <c r="F20" s="6">
        <f>'Monitized Values'!$C$8</f>
        <v>2000</v>
      </c>
      <c r="G20" s="6">
        <f t="shared" si="2"/>
        <v>1167.9999999978463</v>
      </c>
      <c r="H20" s="81">
        <v>11666.239499999996</v>
      </c>
      <c r="I20" s="81">
        <v>11671.714500000002</v>
      </c>
      <c r="J20" s="7">
        <f t="shared" si="3"/>
        <v>-5.4750000000058208</v>
      </c>
      <c r="K20" s="6">
        <f>'Monitized Values'!$C$9</f>
        <v>8300</v>
      </c>
      <c r="L20" s="6">
        <f t="shared" si="4"/>
        <v>-45442.500000048312</v>
      </c>
      <c r="M20" s="82">
        <v>713.17349999999988</v>
      </c>
      <c r="N20" s="82">
        <v>712.8449999999998</v>
      </c>
      <c r="O20" s="7">
        <f t="shared" si="5"/>
        <v>0.3285000000000764</v>
      </c>
      <c r="P20" s="6">
        <f>'Monitized Values'!$C$10</f>
        <v>377800</v>
      </c>
      <c r="Q20" s="6">
        <f t="shared" si="6"/>
        <v>124107.30000002886</v>
      </c>
      <c r="R20" s="83">
        <v>282.03550000000001</v>
      </c>
      <c r="S20" s="83">
        <v>282.03550000000001</v>
      </c>
      <c r="T20" s="62">
        <f t="shared" si="7"/>
        <v>0</v>
      </c>
      <c r="U20" s="63">
        <f>'Monitized Values'!$C$11</f>
        <v>48900</v>
      </c>
      <c r="V20" s="64">
        <f t="shared" si="8"/>
        <v>0</v>
      </c>
      <c r="W20" s="151">
        <v>26142039.631049994</v>
      </c>
      <c r="X20" s="151">
        <v>26133335.455049995</v>
      </c>
      <c r="Y20" s="151">
        <f t="shared" si="9"/>
        <v>8704.1759999990463</v>
      </c>
      <c r="Z20" s="64">
        <v>2</v>
      </c>
      <c r="AA20" s="64">
        <f t="shared" si="10"/>
        <v>17408.351999998093</v>
      </c>
      <c r="AB20" s="65">
        <f t="shared" si="11"/>
        <v>97241.151999976486</v>
      </c>
      <c r="AC20" s="65">
        <f t="shared" si="0"/>
        <v>28770.148058336861</v>
      </c>
    </row>
    <row r="21" spans="1:29" x14ac:dyDescent="0.2">
      <c r="A21" s="18">
        <f t="shared" si="12"/>
        <v>2036</v>
      </c>
      <c r="B21" s="5">
        <v>19</v>
      </c>
      <c r="C21" s="80">
        <v>3522.3594999999987</v>
      </c>
      <c r="D21" s="80">
        <v>3521.7754999999997</v>
      </c>
      <c r="E21" s="7">
        <f t="shared" si="1"/>
        <v>0.58399999999892316</v>
      </c>
      <c r="F21" s="6">
        <f>'Monitized Values'!$C$8</f>
        <v>2000</v>
      </c>
      <c r="G21" s="6">
        <f t="shared" si="2"/>
        <v>1167.9999999978463</v>
      </c>
      <c r="H21" s="81">
        <v>11666.239499999996</v>
      </c>
      <c r="I21" s="81">
        <v>11671.714500000002</v>
      </c>
      <c r="J21" s="7">
        <f t="shared" si="3"/>
        <v>-5.4750000000058208</v>
      </c>
      <c r="K21" s="6">
        <f>'Monitized Values'!$C$9</f>
        <v>8300</v>
      </c>
      <c r="L21" s="6">
        <f t="shared" si="4"/>
        <v>-45442.500000048312</v>
      </c>
      <c r="M21" s="82">
        <v>713.17349999999988</v>
      </c>
      <c r="N21" s="82">
        <v>712.8449999999998</v>
      </c>
      <c r="O21" s="7">
        <f t="shared" si="5"/>
        <v>0.3285000000000764</v>
      </c>
      <c r="P21" s="6">
        <f>'Monitized Values'!$C$10</f>
        <v>377800</v>
      </c>
      <c r="Q21" s="6">
        <f t="shared" si="6"/>
        <v>124107.30000002886</v>
      </c>
      <c r="R21" s="83">
        <v>282.03550000000001</v>
      </c>
      <c r="S21" s="83">
        <v>282.03550000000001</v>
      </c>
      <c r="T21" s="62">
        <f t="shared" si="7"/>
        <v>0</v>
      </c>
      <c r="U21" s="63">
        <f>'Monitized Values'!$C$11</f>
        <v>48900</v>
      </c>
      <c r="V21" s="64">
        <f t="shared" si="8"/>
        <v>0</v>
      </c>
      <c r="W21" s="151">
        <v>26387136.225059994</v>
      </c>
      <c r="X21" s="151">
        <v>26378163.393059995</v>
      </c>
      <c r="Y21" s="151">
        <f t="shared" si="9"/>
        <v>8972.8319999985397</v>
      </c>
      <c r="Z21" s="64">
        <v>2</v>
      </c>
      <c r="AA21" s="64">
        <f t="shared" si="10"/>
        <v>17945.663999997079</v>
      </c>
      <c r="AB21" s="65">
        <f t="shared" si="11"/>
        <v>97778.463999975473</v>
      </c>
      <c r="AC21" s="65">
        <f t="shared" si="0"/>
        <v>27036.560084993598</v>
      </c>
    </row>
    <row r="22" spans="1:29" x14ac:dyDescent="0.2">
      <c r="A22" s="18">
        <f t="shared" si="12"/>
        <v>2037</v>
      </c>
      <c r="B22" s="5">
        <v>20</v>
      </c>
      <c r="C22" s="80">
        <v>3522.3594999999987</v>
      </c>
      <c r="D22" s="80">
        <v>3521.7754999999997</v>
      </c>
      <c r="E22" s="7">
        <f t="shared" si="1"/>
        <v>0.58399999999892316</v>
      </c>
      <c r="F22" s="6">
        <f>'Monitized Values'!$C$8</f>
        <v>2000</v>
      </c>
      <c r="G22" s="6">
        <f t="shared" si="2"/>
        <v>1167.9999999978463</v>
      </c>
      <c r="H22" s="81">
        <v>11666.239499999996</v>
      </c>
      <c r="I22" s="81">
        <v>11671.714500000002</v>
      </c>
      <c r="J22" s="7">
        <f t="shared" si="3"/>
        <v>-5.4750000000058208</v>
      </c>
      <c r="K22" s="6">
        <f>'Monitized Values'!$C$9</f>
        <v>8300</v>
      </c>
      <c r="L22" s="6">
        <f t="shared" si="4"/>
        <v>-45442.500000048312</v>
      </c>
      <c r="M22" s="82">
        <v>713.17349999999988</v>
      </c>
      <c r="N22" s="82">
        <v>712.8449999999998</v>
      </c>
      <c r="O22" s="7">
        <f t="shared" si="5"/>
        <v>0.3285000000000764</v>
      </c>
      <c r="P22" s="6">
        <f>'Monitized Values'!$C$10</f>
        <v>377800</v>
      </c>
      <c r="Q22" s="6">
        <f t="shared" si="6"/>
        <v>124107.30000002886</v>
      </c>
      <c r="R22" s="83">
        <v>282.03550000000001</v>
      </c>
      <c r="S22" s="83">
        <v>282.03550000000001</v>
      </c>
      <c r="T22" s="62">
        <f t="shared" si="7"/>
        <v>0</v>
      </c>
      <c r="U22" s="63">
        <f>'Monitized Values'!$C$11</f>
        <v>48900</v>
      </c>
      <c r="V22" s="64">
        <f t="shared" si="8"/>
        <v>0</v>
      </c>
      <c r="W22" s="151">
        <v>26632232.819069993</v>
      </c>
      <c r="X22" s="151">
        <v>26622991.331069998</v>
      </c>
      <c r="Y22" s="151">
        <f t="shared" si="9"/>
        <v>9241.4879999943078</v>
      </c>
      <c r="Z22" s="64">
        <v>2</v>
      </c>
      <c r="AA22" s="64">
        <f t="shared" si="10"/>
        <v>18482.975999988616</v>
      </c>
      <c r="AB22" s="65">
        <f t="shared" si="11"/>
        <v>98315.775999967009</v>
      </c>
      <c r="AC22" s="65">
        <f t="shared" si="0"/>
        <v>25406.664794783159</v>
      </c>
    </row>
    <row r="23" spans="1:29" x14ac:dyDescent="0.2">
      <c r="A23" s="18">
        <f t="shared" si="12"/>
        <v>2038</v>
      </c>
      <c r="B23" s="5">
        <v>21</v>
      </c>
      <c r="C23" s="83">
        <v>3522.3594999999987</v>
      </c>
      <c r="D23" s="83">
        <v>3521.7754999999997</v>
      </c>
      <c r="E23" s="7">
        <f t="shared" si="1"/>
        <v>0.58399999999892316</v>
      </c>
      <c r="F23" s="6">
        <f>'Monitized Values'!$C$8</f>
        <v>2000</v>
      </c>
      <c r="G23" s="6">
        <f t="shared" si="2"/>
        <v>1167.9999999978463</v>
      </c>
      <c r="H23" s="83">
        <v>11666.239499999996</v>
      </c>
      <c r="I23" s="83">
        <v>11671.714500000002</v>
      </c>
      <c r="J23" s="7">
        <f t="shared" si="3"/>
        <v>-5.4750000000058208</v>
      </c>
      <c r="K23" s="6">
        <f>'Monitized Values'!$C$9</f>
        <v>8300</v>
      </c>
      <c r="L23" s="6">
        <f t="shared" si="4"/>
        <v>-45442.500000048312</v>
      </c>
      <c r="M23" s="83">
        <v>713.17349999999988</v>
      </c>
      <c r="N23" s="83">
        <v>712.8449999999998</v>
      </c>
      <c r="O23" s="7">
        <f t="shared" si="5"/>
        <v>0.3285000000000764</v>
      </c>
      <c r="P23" s="6">
        <f>'Monitized Values'!$C$10</f>
        <v>377800</v>
      </c>
      <c r="Q23" s="6">
        <f t="shared" si="6"/>
        <v>124107.30000002886</v>
      </c>
      <c r="R23" s="83">
        <v>282.03550000000001</v>
      </c>
      <c r="S23" s="83">
        <v>282.03550000000001</v>
      </c>
      <c r="T23" s="62">
        <f t="shared" si="7"/>
        <v>0</v>
      </c>
      <c r="U23" s="63">
        <f>'Monitized Values'!$C$11</f>
        <v>48900</v>
      </c>
      <c r="V23" s="64">
        <f t="shared" si="8"/>
        <v>0</v>
      </c>
      <c r="W23" s="151">
        <v>26877329.413079992</v>
      </c>
      <c r="X23" s="151">
        <v>26867819.269079998</v>
      </c>
      <c r="Y23" s="151">
        <f t="shared" si="9"/>
        <v>9510.1439999938011</v>
      </c>
      <c r="Z23" s="64">
        <v>2</v>
      </c>
      <c r="AA23" s="64">
        <f t="shared" si="10"/>
        <v>19020.287999987602</v>
      </c>
      <c r="AB23" s="65">
        <f t="shared" si="11"/>
        <v>98853.087999965996</v>
      </c>
      <c r="AC23" s="65">
        <f t="shared" si="0"/>
        <v>23874.314416843757</v>
      </c>
    </row>
    <row r="24" spans="1:29" x14ac:dyDescent="0.2">
      <c r="A24" s="18">
        <f t="shared" si="12"/>
        <v>2039</v>
      </c>
      <c r="B24" s="5">
        <v>22</v>
      </c>
      <c r="C24" s="83">
        <v>3522.3594999999987</v>
      </c>
      <c r="D24" s="83">
        <v>3521.7754999999997</v>
      </c>
      <c r="E24" s="7">
        <f t="shared" ref="E24" si="13">C24-D24</f>
        <v>0.58399999999892316</v>
      </c>
      <c r="F24" s="6">
        <f>'Monitized Values'!$C$8</f>
        <v>2000</v>
      </c>
      <c r="G24" s="6">
        <f t="shared" ref="G24:G26" si="14">E24*F24</f>
        <v>1167.9999999978463</v>
      </c>
      <c r="H24" s="83">
        <v>11666.239499999996</v>
      </c>
      <c r="I24" s="83">
        <v>11671.714500000002</v>
      </c>
      <c r="J24" s="7">
        <f t="shared" ref="J24" si="15">H24-I24</f>
        <v>-5.4750000000058208</v>
      </c>
      <c r="K24" s="6">
        <f>'Monitized Values'!$C$9</f>
        <v>8300</v>
      </c>
      <c r="L24" s="6">
        <f t="shared" ref="L24" si="16">J24*K24</f>
        <v>-45442.500000048312</v>
      </c>
      <c r="M24" s="83">
        <v>713.17349999999988</v>
      </c>
      <c r="N24" s="83">
        <v>712.8449999999998</v>
      </c>
      <c r="O24" s="7">
        <f t="shared" ref="O24" si="17">M24-N24</f>
        <v>0.3285000000000764</v>
      </c>
      <c r="P24" s="6">
        <f>'Monitized Values'!$C$10</f>
        <v>377800</v>
      </c>
      <c r="Q24" s="6">
        <f t="shared" ref="Q24:Q26" si="18">O24*P24</f>
        <v>124107.30000002886</v>
      </c>
      <c r="R24" s="83">
        <v>282.03550000000001</v>
      </c>
      <c r="S24" s="83">
        <v>282.03550000000001</v>
      </c>
      <c r="T24" s="62">
        <f t="shared" ref="T24" si="19">R24-S24</f>
        <v>0</v>
      </c>
      <c r="U24" s="63">
        <f>'Monitized Values'!$C$11</f>
        <v>48900</v>
      </c>
      <c r="V24" s="64">
        <f t="shared" ref="V24" si="20">T24*U24</f>
        <v>0</v>
      </c>
      <c r="W24" s="151">
        <v>27122426.007089991</v>
      </c>
      <c r="X24" s="151">
        <v>27112647.207089998</v>
      </c>
      <c r="Y24" s="151">
        <f t="shared" si="9"/>
        <v>9778.7999999932945</v>
      </c>
      <c r="Z24" s="64">
        <v>2</v>
      </c>
      <c r="AA24" s="64">
        <f t="shared" si="10"/>
        <v>19557.599999986589</v>
      </c>
      <c r="AB24" s="65">
        <f t="shared" si="11"/>
        <v>99390.399999964982</v>
      </c>
      <c r="AC24" s="65">
        <f t="shared" si="0"/>
        <v>22433.721772436445</v>
      </c>
    </row>
    <row r="25" spans="1:29" x14ac:dyDescent="0.2">
      <c r="A25" s="18">
        <f t="shared" si="12"/>
        <v>2040</v>
      </c>
      <c r="B25" s="5">
        <v>23</v>
      </c>
      <c r="C25" s="83">
        <v>3522.3594999999987</v>
      </c>
      <c r="D25" s="83">
        <v>3521.7754999999997</v>
      </c>
      <c r="E25" s="7">
        <f t="shared" ref="E25:E26" si="21">C25-D25</f>
        <v>0.58399999999892316</v>
      </c>
      <c r="F25" s="6">
        <f>'Monitized Values'!$C$8</f>
        <v>2000</v>
      </c>
      <c r="G25" s="6">
        <f t="shared" si="14"/>
        <v>1167.9999999978463</v>
      </c>
      <c r="H25" s="83">
        <v>11666.239499999996</v>
      </c>
      <c r="I25" s="83">
        <v>11671.714500000002</v>
      </c>
      <c r="J25" s="7">
        <f t="shared" ref="J25:J26" si="22">H25-I25</f>
        <v>-5.4750000000058208</v>
      </c>
      <c r="K25" s="6">
        <f>'Monitized Values'!$C$9</f>
        <v>8300</v>
      </c>
      <c r="L25" s="6">
        <f t="shared" ref="L25:L26" si="23">J25*K25</f>
        <v>-45442.500000048312</v>
      </c>
      <c r="M25" s="83">
        <v>713.17349999999988</v>
      </c>
      <c r="N25" s="83">
        <v>712.8449999999998</v>
      </c>
      <c r="O25" s="7">
        <f t="shared" ref="O25:O26" si="24">M25-N25</f>
        <v>0.3285000000000764</v>
      </c>
      <c r="P25" s="6">
        <f>'Monitized Values'!$C$10</f>
        <v>377800</v>
      </c>
      <c r="Q25" s="6">
        <f t="shared" si="18"/>
        <v>124107.30000002886</v>
      </c>
      <c r="R25" s="83">
        <v>282.03550000000001</v>
      </c>
      <c r="S25" s="83">
        <v>282.03550000000001</v>
      </c>
      <c r="T25" s="62">
        <f t="shared" ref="T25:T26" si="25">R25-S25</f>
        <v>0</v>
      </c>
      <c r="U25" s="63">
        <f>'Monitized Values'!$C$11</f>
        <v>48900</v>
      </c>
      <c r="V25" s="64">
        <f t="shared" ref="V25:V26" si="26">T25*U25</f>
        <v>0</v>
      </c>
      <c r="W25" s="151">
        <v>27367522.60109999</v>
      </c>
      <c r="X25" s="151">
        <v>27357475.145099998</v>
      </c>
      <c r="Y25" s="151">
        <f t="shared" si="9"/>
        <v>10047.455999992788</v>
      </c>
      <c r="Z25" s="64">
        <v>2</v>
      </c>
      <c r="AA25" s="64">
        <f t="shared" si="10"/>
        <v>20094.911999985576</v>
      </c>
      <c r="AB25" s="65">
        <f t="shared" si="11"/>
        <v>99927.711999963969</v>
      </c>
      <c r="AC25" s="65">
        <f t="shared" si="0"/>
        <v>21079.439406210353</v>
      </c>
    </row>
    <row r="26" spans="1:29" x14ac:dyDescent="0.2">
      <c r="A26" s="18">
        <f t="shared" si="12"/>
        <v>2041</v>
      </c>
      <c r="B26" s="5">
        <v>24</v>
      </c>
      <c r="C26" s="83">
        <v>3522.3594999999987</v>
      </c>
      <c r="D26" s="83">
        <v>3521.7754999999997</v>
      </c>
      <c r="E26" s="7">
        <f t="shared" si="21"/>
        <v>0.58399999999892316</v>
      </c>
      <c r="F26" s="6">
        <f>'Monitized Values'!$C$8</f>
        <v>2000</v>
      </c>
      <c r="G26" s="6">
        <f t="shared" si="14"/>
        <v>1167.9999999978463</v>
      </c>
      <c r="H26" s="83">
        <v>11666.239499999996</v>
      </c>
      <c r="I26" s="83">
        <v>11671.714500000002</v>
      </c>
      <c r="J26" s="7">
        <f t="shared" si="22"/>
        <v>-5.4750000000058208</v>
      </c>
      <c r="K26" s="6">
        <f>'Monitized Values'!$C$9</f>
        <v>8300</v>
      </c>
      <c r="L26" s="6">
        <f t="shared" si="23"/>
        <v>-45442.500000048312</v>
      </c>
      <c r="M26" s="83">
        <v>713.17349999999988</v>
      </c>
      <c r="N26" s="83">
        <v>712.8449999999998</v>
      </c>
      <c r="O26" s="7">
        <f t="shared" si="24"/>
        <v>0.3285000000000764</v>
      </c>
      <c r="P26" s="6">
        <f>'Monitized Values'!$C$10</f>
        <v>377800</v>
      </c>
      <c r="Q26" s="6">
        <f t="shared" si="18"/>
        <v>124107.30000002886</v>
      </c>
      <c r="R26" s="83">
        <v>282.03550000000001</v>
      </c>
      <c r="S26" s="83">
        <v>282.03550000000001</v>
      </c>
      <c r="T26" s="62">
        <f t="shared" si="25"/>
        <v>0</v>
      </c>
      <c r="U26" s="63">
        <f>'Monitized Values'!$C$11</f>
        <v>48900</v>
      </c>
      <c r="V26" s="64">
        <f t="shared" si="26"/>
        <v>0</v>
      </c>
      <c r="W26" s="151">
        <v>27612619.195109993</v>
      </c>
      <c r="X26" s="151">
        <v>27602303.083109997</v>
      </c>
      <c r="Y26" s="151">
        <f t="shared" si="9"/>
        <v>10316.111999996006</v>
      </c>
      <c r="Z26" s="64">
        <v>2</v>
      </c>
      <c r="AA26" s="64">
        <f t="shared" si="10"/>
        <v>20632.223999992013</v>
      </c>
      <c r="AB26" s="65">
        <f t="shared" si="11"/>
        <v>100465.02399997041</v>
      </c>
      <c r="AC26" s="65">
        <f t="shared" si="0"/>
        <v>19806.339904668872</v>
      </c>
    </row>
    <row r="27" spans="1:29" x14ac:dyDescent="0.2">
      <c r="A27" s="18">
        <f t="shared" si="12"/>
        <v>2042</v>
      </c>
      <c r="B27" s="153">
        <v>25</v>
      </c>
      <c r="C27" s="83">
        <v>3522.3594999999987</v>
      </c>
      <c r="D27" s="83">
        <v>3521.7754999999997</v>
      </c>
      <c r="E27" s="7">
        <f t="shared" ref="E27" si="27">C27-D27</f>
        <v>0.58399999999892316</v>
      </c>
      <c r="F27" s="6">
        <f>'Monitized Values'!$C$8</f>
        <v>2000</v>
      </c>
      <c r="G27" s="6">
        <f t="shared" ref="G27" si="28">E27*F27</f>
        <v>1167.9999999978463</v>
      </c>
      <c r="H27" s="83">
        <v>11666.239499999996</v>
      </c>
      <c r="I27" s="83">
        <v>11671.714500000002</v>
      </c>
      <c r="J27" s="7">
        <f t="shared" ref="J27" si="29">H27-I27</f>
        <v>-5.4750000000058208</v>
      </c>
      <c r="K27" s="6">
        <f>'Monitized Values'!$C$9</f>
        <v>8300</v>
      </c>
      <c r="L27" s="6">
        <f t="shared" ref="L27" si="30">J27*K27</f>
        <v>-45442.500000048312</v>
      </c>
      <c r="M27" s="83">
        <v>713.17349999999988</v>
      </c>
      <c r="N27" s="83">
        <v>712.8449999999998</v>
      </c>
      <c r="O27" s="7">
        <f t="shared" ref="O27" si="31">M27-N27</f>
        <v>0.3285000000000764</v>
      </c>
      <c r="P27" s="6">
        <f>'Monitized Values'!$C$10</f>
        <v>377800</v>
      </c>
      <c r="Q27" s="6">
        <f t="shared" ref="Q27" si="32">O27*P27</f>
        <v>124107.30000002886</v>
      </c>
      <c r="R27" s="83">
        <v>282.03550000000001</v>
      </c>
      <c r="S27" s="83">
        <v>282.03550000000001</v>
      </c>
      <c r="T27" s="62">
        <f t="shared" ref="T27" si="33">R27-S27</f>
        <v>0</v>
      </c>
      <c r="U27" s="63">
        <f>'Monitized Values'!$C$11</f>
        <v>48900</v>
      </c>
      <c r="V27" s="64">
        <f t="shared" ref="V27" si="34">T27*U27</f>
        <v>0</v>
      </c>
      <c r="W27">
        <v>27857715.789119992</v>
      </c>
      <c r="X27">
        <v>27847131.021119997</v>
      </c>
      <c r="Y27" s="151">
        <f t="shared" ref="Y27" si="35">W27-X27</f>
        <v>10584.7679999955</v>
      </c>
      <c r="Z27" s="64">
        <v>2</v>
      </c>
      <c r="AA27" s="64">
        <f t="shared" ref="AA27" si="36">Y27*Z27</f>
        <v>21169.535999991</v>
      </c>
      <c r="AB27" s="65">
        <f t="shared" ref="AB27" si="37">V27+Q27+L27+G27+AA27</f>
        <v>101002.33599996939</v>
      </c>
      <c r="AC27" s="65">
        <f t="shared" si="0"/>
        <v>18609.59733581925</v>
      </c>
    </row>
    <row r="28" spans="1:29" x14ac:dyDescent="0.2">
      <c r="E28" s="73"/>
      <c r="F28" s="70"/>
      <c r="G28" s="152"/>
      <c r="O28" s="73"/>
      <c r="T28" s="85"/>
      <c r="Y28" s="64"/>
      <c r="AA28" s="64"/>
      <c r="AC28" s="70">
        <f>SUM(AC2:AC27)</f>
        <v>467724.87872508192</v>
      </c>
    </row>
    <row r="29" spans="1:29" x14ac:dyDescent="0.2">
      <c r="A29" s="72" t="s">
        <v>108</v>
      </c>
      <c r="Y29" s="64"/>
      <c r="AA29" s="64"/>
    </row>
    <row r="30" spans="1:29" x14ac:dyDescent="0.2">
      <c r="A30" s="72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J65"/>
  <sheetViews>
    <sheetView workbookViewId="0">
      <selection activeCell="F9" sqref="F9"/>
    </sheetView>
  </sheetViews>
  <sheetFormatPr defaultRowHeight="12.75" x14ac:dyDescent="0.2"/>
  <cols>
    <col min="2" max="2" width="31" customWidth="1"/>
    <col min="3" max="3" width="14.625" customWidth="1"/>
    <col min="4" max="5" width="13.75" bestFit="1" customWidth="1"/>
    <col min="7" max="7" width="10.625" customWidth="1"/>
  </cols>
  <sheetData>
    <row r="1" spans="2:10" x14ac:dyDescent="0.2">
      <c r="C1" s="30" t="s">
        <v>11</v>
      </c>
      <c r="D1" s="30"/>
      <c r="E1" s="33"/>
      <c r="J1" s="77"/>
    </row>
    <row r="2" spans="2:10" x14ac:dyDescent="0.2">
      <c r="C2" s="31">
        <v>2017</v>
      </c>
      <c r="D2" s="31"/>
      <c r="J2" s="77"/>
    </row>
    <row r="3" spans="2:10" ht="15" x14ac:dyDescent="0.25">
      <c r="B3" s="32" t="s">
        <v>12</v>
      </c>
      <c r="C3" s="34">
        <v>16.100000000000001</v>
      </c>
      <c r="D3" s="92"/>
      <c r="F3" s="149" t="s">
        <v>102</v>
      </c>
    </row>
    <row r="4" spans="2:10" x14ac:dyDescent="0.2">
      <c r="B4" s="32" t="s">
        <v>13</v>
      </c>
      <c r="C4" s="34">
        <v>28.6</v>
      </c>
      <c r="D4" s="92"/>
    </row>
    <row r="5" spans="2:10" x14ac:dyDescent="0.2">
      <c r="B5" s="32"/>
    </row>
    <row r="6" spans="2:10" x14ac:dyDescent="0.2">
      <c r="B6" s="32"/>
      <c r="C6" s="156" t="s">
        <v>14</v>
      </c>
      <c r="D6" s="156"/>
    </row>
    <row r="7" spans="2:10" x14ac:dyDescent="0.2">
      <c r="B7" s="32"/>
      <c r="C7" s="78" t="s">
        <v>88</v>
      </c>
      <c r="D7" s="93"/>
    </row>
    <row r="8" spans="2:10" ht="15" x14ac:dyDescent="0.25">
      <c r="B8" s="32" t="s">
        <v>15</v>
      </c>
      <c r="C8" s="24">
        <v>2000</v>
      </c>
      <c r="D8" s="92"/>
      <c r="F8" s="149" t="s">
        <v>102</v>
      </c>
    </row>
    <row r="9" spans="2:10" x14ac:dyDescent="0.2">
      <c r="B9" s="32" t="s">
        <v>16</v>
      </c>
      <c r="C9" s="24">
        <v>8300</v>
      </c>
      <c r="D9" s="92"/>
      <c r="F9" s="26" t="s">
        <v>51</v>
      </c>
    </row>
    <row r="10" spans="2:10" x14ac:dyDescent="0.2">
      <c r="B10" s="32" t="s">
        <v>17</v>
      </c>
      <c r="C10" s="24">
        <v>377800</v>
      </c>
      <c r="D10" s="92"/>
    </row>
    <row r="11" spans="2:10" x14ac:dyDescent="0.2">
      <c r="B11" s="32" t="s">
        <v>18</v>
      </c>
      <c r="C11" s="24">
        <v>48900</v>
      </c>
      <c r="D11" s="92"/>
    </row>
    <row r="13" spans="2:10" ht="38.25" x14ac:dyDescent="0.2">
      <c r="C13" s="124" t="s">
        <v>59</v>
      </c>
      <c r="D13" s="125" t="s">
        <v>89</v>
      </c>
      <c r="E13" s="92"/>
    </row>
    <row r="14" spans="2:10" x14ac:dyDescent="0.2">
      <c r="C14" s="1">
        <v>2001</v>
      </c>
      <c r="D14" s="126">
        <v>1.3542000000000001</v>
      </c>
      <c r="E14" s="92"/>
    </row>
    <row r="15" spans="2:10" x14ac:dyDescent="0.2">
      <c r="C15" s="1">
        <v>2002</v>
      </c>
      <c r="D15" s="126">
        <v>1.3338000000000001</v>
      </c>
      <c r="E15" s="92"/>
    </row>
    <row r="16" spans="2:10" x14ac:dyDescent="0.2">
      <c r="C16" s="1">
        <v>2003</v>
      </c>
      <c r="D16" s="126">
        <v>1.3077000000000001</v>
      </c>
      <c r="E16" s="92"/>
    </row>
    <row r="17" spans="3:5" x14ac:dyDescent="0.2">
      <c r="C17" s="127">
        <v>2004</v>
      </c>
      <c r="D17" s="126">
        <v>1.2726999999999999</v>
      </c>
      <c r="E17" s="92"/>
    </row>
    <row r="18" spans="3:5" x14ac:dyDescent="0.2">
      <c r="C18" s="127">
        <v>2005</v>
      </c>
      <c r="D18" s="126">
        <v>1.2330000000000001</v>
      </c>
      <c r="E18" s="92"/>
    </row>
    <row r="19" spans="3:5" x14ac:dyDescent="0.2">
      <c r="C19" s="127">
        <v>2006</v>
      </c>
      <c r="D19" s="126">
        <v>1.1961999999999999</v>
      </c>
      <c r="E19" s="92"/>
    </row>
    <row r="20" spans="3:5" x14ac:dyDescent="0.2">
      <c r="C20" s="127">
        <v>2007</v>
      </c>
      <c r="D20" s="126">
        <v>1.1652</v>
      </c>
      <c r="E20" s="92"/>
    </row>
    <row r="21" spans="3:5" x14ac:dyDescent="0.2">
      <c r="C21" s="127">
        <v>2008</v>
      </c>
      <c r="D21" s="126">
        <v>1.1428</v>
      </c>
      <c r="E21" s="92"/>
    </row>
    <row r="22" spans="3:5" x14ac:dyDescent="0.2">
      <c r="C22" s="127">
        <v>2009</v>
      </c>
      <c r="D22" s="126">
        <v>1.1342000000000001</v>
      </c>
      <c r="E22" s="92"/>
    </row>
    <row r="23" spans="3:5" x14ac:dyDescent="0.2">
      <c r="C23" s="127">
        <v>2010</v>
      </c>
      <c r="D23" s="126">
        <v>1.1205000000000001</v>
      </c>
      <c r="E23" s="92"/>
    </row>
    <row r="24" spans="3:5" x14ac:dyDescent="0.2">
      <c r="C24" s="127">
        <v>2011</v>
      </c>
      <c r="D24" s="126">
        <v>1.0979000000000001</v>
      </c>
      <c r="E24" s="92"/>
    </row>
    <row r="25" spans="3:5" x14ac:dyDescent="0.2">
      <c r="C25" s="127">
        <v>2012</v>
      </c>
      <c r="D25" s="126">
        <v>1.0780000000000001</v>
      </c>
      <c r="E25" s="92"/>
    </row>
    <row r="26" spans="3:5" x14ac:dyDescent="0.2">
      <c r="C26" s="127">
        <v>2013</v>
      </c>
      <c r="D26" s="126">
        <v>1.0609</v>
      </c>
      <c r="E26" s="92"/>
    </row>
    <row r="27" spans="3:5" x14ac:dyDescent="0.2">
      <c r="C27" s="127">
        <v>2014</v>
      </c>
      <c r="D27" s="126">
        <v>1.0422</v>
      </c>
      <c r="E27" s="92"/>
    </row>
    <row r="28" spans="3:5" x14ac:dyDescent="0.2">
      <c r="C28" s="127">
        <v>2015</v>
      </c>
      <c r="D28" s="126">
        <v>1.0309999999999999</v>
      </c>
      <c r="E28" s="92"/>
    </row>
    <row r="29" spans="3:5" x14ac:dyDescent="0.2">
      <c r="C29" s="127">
        <v>2016</v>
      </c>
      <c r="D29" s="126">
        <v>1.018</v>
      </c>
      <c r="E29" s="92"/>
    </row>
    <row r="30" spans="3:5" x14ac:dyDescent="0.2">
      <c r="C30" s="127">
        <v>2017</v>
      </c>
      <c r="D30" s="126">
        <v>1</v>
      </c>
      <c r="E30" s="92"/>
    </row>
    <row r="31" spans="3:5" x14ac:dyDescent="0.2">
      <c r="C31" s="21"/>
      <c r="D31" s="107"/>
      <c r="E31" s="92"/>
    </row>
    <row r="32" spans="3:5" x14ac:dyDescent="0.2">
      <c r="C32" s="21"/>
      <c r="D32" s="107"/>
      <c r="E32" s="92"/>
    </row>
    <row r="33" spans="3:5" ht="15" x14ac:dyDescent="0.25">
      <c r="C33" s="120" t="s">
        <v>52</v>
      </c>
      <c r="D33" s="120" t="s">
        <v>55</v>
      </c>
      <c r="E33" s="92"/>
    </row>
    <row r="34" spans="3:5" ht="15" x14ac:dyDescent="0.25">
      <c r="C34" s="122" t="s">
        <v>54</v>
      </c>
      <c r="D34" s="121">
        <v>1.68</v>
      </c>
      <c r="E34" s="92"/>
    </row>
    <row r="35" spans="3:5" ht="15" x14ac:dyDescent="0.25">
      <c r="C35" s="122" t="s">
        <v>53</v>
      </c>
      <c r="D35" s="121">
        <v>1</v>
      </c>
      <c r="E35" s="92"/>
    </row>
    <row r="36" spans="3:5" x14ac:dyDescent="0.2">
      <c r="C36" s="21"/>
      <c r="D36" s="107"/>
      <c r="E36" s="92"/>
    </row>
    <row r="37" spans="3:5" x14ac:dyDescent="0.2">
      <c r="C37" s="21" t="s">
        <v>90</v>
      </c>
      <c r="D37" s="107"/>
      <c r="E37" s="92"/>
    </row>
    <row r="38" spans="3:5" x14ac:dyDescent="0.2">
      <c r="C38" s="1" t="s">
        <v>0</v>
      </c>
      <c r="D38" s="24" t="s">
        <v>91</v>
      </c>
      <c r="E38" s="92"/>
    </row>
    <row r="39" spans="3:5" x14ac:dyDescent="0.2">
      <c r="C39" s="1">
        <v>2017</v>
      </c>
      <c r="D39" s="24">
        <v>1</v>
      </c>
      <c r="E39" s="92"/>
    </row>
    <row r="40" spans="3:5" x14ac:dyDescent="0.2">
      <c r="C40" s="1">
        <v>2020</v>
      </c>
      <c r="D40" s="24">
        <v>1</v>
      </c>
      <c r="E40" s="92"/>
    </row>
    <row r="41" spans="3:5" x14ac:dyDescent="0.2">
      <c r="C41" s="1">
        <v>2025</v>
      </c>
      <c r="D41" s="24">
        <v>1</v>
      </c>
      <c r="E41" s="92"/>
    </row>
    <row r="42" spans="3:5" x14ac:dyDescent="0.2">
      <c r="C42" s="127">
        <v>2030</v>
      </c>
      <c r="D42" s="24">
        <v>1</v>
      </c>
      <c r="E42" s="92"/>
    </row>
    <row r="43" spans="3:5" x14ac:dyDescent="0.2">
      <c r="C43" s="127">
        <v>2035</v>
      </c>
      <c r="D43" s="24">
        <v>2</v>
      </c>
      <c r="E43" s="92"/>
    </row>
    <row r="44" spans="3:5" x14ac:dyDescent="0.2">
      <c r="C44" s="127">
        <v>2040</v>
      </c>
      <c r="D44" s="24">
        <v>2</v>
      </c>
      <c r="E44" s="92"/>
    </row>
    <row r="45" spans="3:5" x14ac:dyDescent="0.2">
      <c r="C45" s="127">
        <v>2045</v>
      </c>
      <c r="D45" s="24">
        <v>2</v>
      </c>
      <c r="E45" s="92"/>
    </row>
    <row r="46" spans="3:5" x14ac:dyDescent="0.2">
      <c r="C46" s="127">
        <v>2050</v>
      </c>
      <c r="D46" s="24">
        <v>2</v>
      </c>
      <c r="E46" s="92"/>
    </row>
    <row r="47" spans="3:5" x14ac:dyDescent="0.2">
      <c r="C47" s="21"/>
      <c r="D47" s="107"/>
      <c r="E47" s="92"/>
    </row>
    <row r="48" spans="3:5" x14ac:dyDescent="0.2">
      <c r="C48" s="21"/>
      <c r="D48" s="107"/>
      <c r="E48" s="92"/>
    </row>
    <row r="49" spans="3:5" x14ac:dyDescent="0.2">
      <c r="C49" s="21"/>
      <c r="D49" s="107"/>
      <c r="E49" s="92"/>
    </row>
    <row r="50" spans="3:5" x14ac:dyDescent="0.2">
      <c r="C50" s="21"/>
      <c r="D50" s="107"/>
      <c r="E50" s="92"/>
    </row>
    <row r="51" spans="3:5" x14ac:dyDescent="0.2">
      <c r="C51" s="21"/>
      <c r="D51" s="107"/>
      <c r="E51" s="92"/>
    </row>
    <row r="52" spans="3:5" x14ac:dyDescent="0.2">
      <c r="C52" s="21"/>
      <c r="D52" s="21"/>
    </row>
    <row r="53" spans="3:5" x14ac:dyDescent="0.2">
      <c r="C53" s="21"/>
      <c r="D53" s="21"/>
    </row>
    <row r="54" spans="3:5" x14ac:dyDescent="0.2">
      <c r="C54" s="21"/>
      <c r="D54" s="21"/>
    </row>
    <row r="55" spans="3:5" x14ac:dyDescent="0.2">
      <c r="C55" s="21"/>
      <c r="D55" s="21"/>
    </row>
    <row r="56" spans="3:5" x14ac:dyDescent="0.2">
      <c r="C56" s="21"/>
      <c r="D56" s="21"/>
    </row>
    <row r="57" spans="3:5" x14ac:dyDescent="0.2">
      <c r="C57" s="21"/>
      <c r="D57" s="21"/>
    </row>
    <row r="58" spans="3:5" x14ac:dyDescent="0.2">
      <c r="C58" s="21"/>
      <c r="D58" s="21"/>
    </row>
    <row r="59" spans="3:5" x14ac:dyDescent="0.2">
      <c r="C59" s="21"/>
      <c r="D59" s="21"/>
    </row>
    <row r="60" spans="3:5" x14ac:dyDescent="0.2">
      <c r="C60" s="21"/>
      <c r="D60" s="21"/>
    </row>
    <row r="61" spans="3:5" x14ac:dyDescent="0.2">
      <c r="C61" s="21"/>
      <c r="D61" s="21"/>
    </row>
    <row r="62" spans="3:5" x14ac:dyDescent="0.2">
      <c r="C62" s="21"/>
      <c r="D62" s="21"/>
    </row>
    <row r="63" spans="3:5" x14ac:dyDescent="0.2">
      <c r="C63" s="21"/>
      <c r="D63" s="21"/>
    </row>
    <row r="64" spans="3:5" x14ac:dyDescent="0.2">
      <c r="C64" s="21"/>
      <c r="D64" s="21"/>
    </row>
    <row r="65" spans="3:4" x14ac:dyDescent="0.2">
      <c r="C65" s="21"/>
      <c r="D65" s="21"/>
    </row>
  </sheetData>
  <mergeCells count="1">
    <mergeCell ref="C6:D6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8" tint="0.39997558519241921"/>
  </sheetPr>
  <dimension ref="A1:O26"/>
  <sheetViews>
    <sheetView workbookViewId="0">
      <selection activeCell="P26" sqref="P26"/>
    </sheetView>
  </sheetViews>
  <sheetFormatPr defaultRowHeight="12.75" x14ac:dyDescent="0.2"/>
  <cols>
    <col min="1" max="1" width="4.875" bestFit="1" customWidth="1"/>
    <col min="2" max="2" width="12.5" customWidth="1"/>
    <col min="3" max="3" width="12" customWidth="1"/>
    <col min="4" max="4" width="15.375" customWidth="1"/>
    <col min="5" max="5" width="9.875" customWidth="1"/>
    <col min="6" max="6" width="17.625" customWidth="1"/>
    <col min="11" max="11" width="13.375" customWidth="1"/>
    <col min="14" max="14" width="13.75" customWidth="1"/>
    <col min="15" max="15" width="13.875" bestFit="1" customWidth="1"/>
  </cols>
  <sheetData>
    <row r="1" spans="1:11" s="131" customFormat="1" ht="38.25" x14ac:dyDescent="0.2">
      <c r="A1" s="130" t="s">
        <v>0</v>
      </c>
      <c r="B1" s="124" t="s">
        <v>62</v>
      </c>
      <c r="C1" s="124" t="s">
        <v>63</v>
      </c>
      <c r="D1" s="124" t="s">
        <v>64</v>
      </c>
      <c r="E1" s="124" t="s">
        <v>83</v>
      </c>
      <c r="F1" s="124" t="s">
        <v>84</v>
      </c>
    </row>
    <row r="2" spans="1:11" x14ac:dyDescent="0.2">
      <c r="A2" s="20">
        <f>'Monitized Values'!C14</f>
        <v>2001</v>
      </c>
      <c r="B2" s="65"/>
      <c r="C2" s="1"/>
      <c r="D2" s="65"/>
      <c r="E2" s="1">
        <f>'Monitized Values'!D14</f>
        <v>1.3542000000000001</v>
      </c>
      <c r="F2" s="65">
        <f>D2*E2</f>
        <v>0</v>
      </c>
    </row>
    <row r="3" spans="1:11" x14ac:dyDescent="0.2">
      <c r="A3" s="20">
        <f>'Monitized Values'!C15</f>
        <v>2002</v>
      </c>
      <c r="B3" s="65"/>
      <c r="C3" s="1"/>
      <c r="D3" s="65"/>
      <c r="E3" s="1">
        <f>'Monitized Values'!D15</f>
        <v>1.3338000000000001</v>
      </c>
      <c r="F3" s="65">
        <f t="shared" ref="F3:F18" si="0">D3*E3</f>
        <v>0</v>
      </c>
    </row>
    <row r="4" spans="1:11" x14ac:dyDescent="0.2">
      <c r="A4" s="20">
        <f>'Monitized Values'!C16</f>
        <v>2003</v>
      </c>
      <c r="B4" s="65"/>
      <c r="C4" s="1"/>
      <c r="D4" s="65"/>
      <c r="E4" s="1">
        <f>'Monitized Values'!D16</f>
        <v>1.3077000000000001</v>
      </c>
      <c r="F4" s="65">
        <f t="shared" si="0"/>
        <v>0</v>
      </c>
    </row>
    <row r="5" spans="1:11" x14ac:dyDescent="0.2">
      <c r="A5" s="20">
        <f>'Monitized Values'!C17</f>
        <v>2004</v>
      </c>
      <c r="B5" s="65"/>
      <c r="C5" s="1"/>
      <c r="D5" s="65"/>
      <c r="E5" s="1">
        <f>'Monitized Values'!D17</f>
        <v>1.2726999999999999</v>
      </c>
      <c r="F5" s="65">
        <f t="shared" si="0"/>
        <v>0</v>
      </c>
    </row>
    <row r="6" spans="1:11" x14ac:dyDescent="0.2">
      <c r="A6" s="20">
        <f>'Monitized Values'!C18</f>
        <v>2005</v>
      </c>
      <c r="B6" s="65"/>
      <c r="C6" s="1"/>
      <c r="D6" s="65"/>
      <c r="E6" s="1">
        <f>'Monitized Values'!D18</f>
        <v>1.2330000000000001</v>
      </c>
      <c r="F6" s="65">
        <f t="shared" si="0"/>
        <v>0</v>
      </c>
    </row>
    <row r="7" spans="1:11" x14ac:dyDescent="0.2">
      <c r="A7" s="20">
        <f>'Monitized Values'!C19</f>
        <v>2006</v>
      </c>
      <c r="B7" s="65"/>
      <c r="C7" s="1"/>
      <c r="D7" s="65"/>
      <c r="E7" s="1">
        <f>'Monitized Values'!D19</f>
        <v>1.1961999999999999</v>
      </c>
      <c r="F7" s="65">
        <f t="shared" si="0"/>
        <v>0</v>
      </c>
    </row>
    <row r="8" spans="1:11" x14ac:dyDescent="0.2">
      <c r="A8" s="20">
        <f>'Monitized Values'!C20</f>
        <v>2007</v>
      </c>
      <c r="B8" s="65"/>
      <c r="C8" s="1"/>
      <c r="D8" s="65"/>
      <c r="E8" s="1">
        <f>'Monitized Values'!D20</f>
        <v>1.1652</v>
      </c>
      <c r="F8" s="65">
        <f t="shared" si="0"/>
        <v>0</v>
      </c>
    </row>
    <row r="9" spans="1:11" x14ac:dyDescent="0.2">
      <c r="A9" s="20">
        <f>'Monitized Values'!C21</f>
        <v>2008</v>
      </c>
      <c r="B9" s="65"/>
      <c r="C9" s="1"/>
      <c r="D9" s="65"/>
      <c r="E9" s="1">
        <f>'Monitized Values'!D21</f>
        <v>1.1428</v>
      </c>
      <c r="F9" s="65">
        <f t="shared" si="0"/>
        <v>0</v>
      </c>
    </row>
    <row r="10" spans="1:11" x14ac:dyDescent="0.2">
      <c r="A10" s="20">
        <f>'Monitized Values'!C22</f>
        <v>2009</v>
      </c>
      <c r="B10" s="65"/>
      <c r="C10" s="1"/>
      <c r="D10" s="65"/>
      <c r="E10" s="1">
        <f>'Monitized Values'!D22</f>
        <v>1.1342000000000001</v>
      </c>
      <c r="F10" s="65">
        <f t="shared" si="0"/>
        <v>0</v>
      </c>
    </row>
    <row r="11" spans="1:11" x14ac:dyDescent="0.2">
      <c r="A11" s="20">
        <f>'Monitized Values'!C23</f>
        <v>2010</v>
      </c>
      <c r="B11" s="48">
        <f t="shared" ref="B11:B12" si="1">100000</f>
        <v>100000</v>
      </c>
      <c r="C11" s="1"/>
      <c r="D11" s="65">
        <f>B11+C11</f>
        <v>100000</v>
      </c>
      <c r="E11" s="1">
        <f>'Monitized Values'!D23</f>
        <v>1.1205000000000001</v>
      </c>
      <c r="F11" s="65">
        <f t="shared" si="0"/>
        <v>112050</v>
      </c>
    </row>
    <row r="12" spans="1:11" x14ac:dyDescent="0.2">
      <c r="A12" s="20">
        <f>'Monitized Values'!C24</f>
        <v>2011</v>
      </c>
      <c r="B12" s="48">
        <f t="shared" si="1"/>
        <v>100000</v>
      </c>
      <c r="C12" s="1"/>
      <c r="D12" s="65">
        <f t="shared" ref="D12:D18" si="2">B12+C12</f>
        <v>100000</v>
      </c>
      <c r="E12" s="1">
        <f>'Monitized Values'!D24</f>
        <v>1.0979000000000001</v>
      </c>
      <c r="F12" s="65">
        <f t="shared" si="0"/>
        <v>109790.00000000001</v>
      </c>
    </row>
    <row r="13" spans="1:11" x14ac:dyDescent="0.2">
      <c r="A13" s="20">
        <f>'Monitized Values'!C25</f>
        <v>2012</v>
      </c>
      <c r="B13" s="48">
        <f>100000+500000</f>
        <v>600000</v>
      </c>
      <c r="C13" s="1"/>
      <c r="D13" s="65">
        <f t="shared" si="2"/>
        <v>600000</v>
      </c>
      <c r="E13" s="1">
        <f>'Monitized Values'!D25</f>
        <v>1.0780000000000001</v>
      </c>
      <c r="F13" s="65">
        <f t="shared" si="0"/>
        <v>646800</v>
      </c>
    </row>
    <row r="14" spans="1:11" x14ac:dyDescent="0.2">
      <c r="A14" s="20">
        <f>'Monitized Values'!C26</f>
        <v>2013</v>
      </c>
      <c r="B14" s="48">
        <f>100000+500000</f>
        <v>600000</v>
      </c>
      <c r="C14" s="1"/>
      <c r="D14" s="65">
        <f t="shared" si="2"/>
        <v>600000</v>
      </c>
      <c r="E14" s="1">
        <f>'Monitized Values'!D26</f>
        <v>1.0609</v>
      </c>
      <c r="F14" s="65">
        <f t="shared" si="0"/>
        <v>636540</v>
      </c>
    </row>
    <row r="15" spans="1:11" x14ac:dyDescent="0.2">
      <c r="A15" s="20">
        <f>'Monitized Values'!C27</f>
        <v>2014</v>
      </c>
      <c r="B15" s="48">
        <f>100000+2500000</f>
        <v>2600000</v>
      </c>
      <c r="C15" s="1"/>
      <c r="D15" s="65">
        <f t="shared" si="2"/>
        <v>2600000</v>
      </c>
      <c r="E15" s="1">
        <f>'Monitized Values'!D27</f>
        <v>1.0422</v>
      </c>
      <c r="F15" s="65">
        <f t="shared" si="0"/>
        <v>2709720</v>
      </c>
    </row>
    <row r="16" spans="1:11" x14ac:dyDescent="0.2">
      <c r="A16" s="20">
        <f>'Monitized Values'!C28</f>
        <v>2015</v>
      </c>
      <c r="B16" s="48">
        <f>100000+4086680</f>
        <v>4186680</v>
      </c>
      <c r="C16" s="1"/>
      <c r="D16" s="65">
        <f t="shared" si="2"/>
        <v>4186680</v>
      </c>
      <c r="E16" s="1">
        <f>'Monitized Values'!D28</f>
        <v>1.0309999999999999</v>
      </c>
      <c r="F16" s="65">
        <f t="shared" si="0"/>
        <v>4316467.08</v>
      </c>
      <c r="J16" s="106"/>
      <c r="K16" s="70"/>
    </row>
    <row r="17" spans="1:15" x14ac:dyDescent="0.2">
      <c r="A17" s="20">
        <f>'Monitized Values'!C29</f>
        <v>2016</v>
      </c>
      <c r="B17" s="48">
        <f>100000+4500000</f>
        <v>4600000</v>
      </c>
      <c r="C17" s="1"/>
      <c r="D17" s="65">
        <f t="shared" si="2"/>
        <v>4600000</v>
      </c>
      <c r="E17" s="1">
        <f>'Monitized Values'!D29</f>
        <v>1.018</v>
      </c>
      <c r="F17" s="65">
        <f t="shared" si="0"/>
        <v>4682800</v>
      </c>
      <c r="J17" s="106"/>
      <c r="K17" s="70"/>
    </row>
    <row r="18" spans="1:15" x14ac:dyDescent="0.2">
      <c r="A18" s="1">
        <v>2017</v>
      </c>
      <c r="B18" s="48">
        <f t="shared" ref="B18" si="3">100000+5000000</f>
        <v>5100000</v>
      </c>
      <c r="C18" s="1"/>
      <c r="D18" s="65">
        <f t="shared" si="2"/>
        <v>5100000</v>
      </c>
      <c r="E18" s="1">
        <f>'Monitized Values'!D30</f>
        <v>1</v>
      </c>
      <c r="F18" s="65">
        <f t="shared" si="0"/>
        <v>5100000</v>
      </c>
      <c r="J18" s="106"/>
      <c r="K18" s="70"/>
    </row>
    <row r="19" spans="1:15" x14ac:dyDescent="0.2">
      <c r="F19" s="133">
        <f>SUM(F2:F18)</f>
        <v>18314167.079999998</v>
      </c>
    </row>
    <row r="20" spans="1:15" x14ac:dyDescent="0.2">
      <c r="J20" s="106"/>
      <c r="K20" s="70"/>
      <c r="M20" s="106"/>
      <c r="N20" s="70"/>
      <c r="O20" s="70"/>
    </row>
    <row r="21" spans="1:15" x14ac:dyDescent="0.2">
      <c r="J21" s="106"/>
      <c r="K21" s="70"/>
      <c r="M21" s="106"/>
      <c r="N21" s="70"/>
      <c r="O21" s="70"/>
    </row>
    <row r="22" spans="1:15" x14ac:dyDescent="0.2">
      <c r="J22" s="106"/>
      <c r="K22" s="70"/>
      <c r="O22" s="70"/>
    </row>
    <row r="23" spans="1:15" x14ac:dyDescent="0.2">
      <c r="J23" s="106"/>
      <c r="K23" s="70"/>
      <c r="M23" s="106"/>
      <c r="N23" s="70"/>
      <c r="O23" s="70"/>
    </row>
    <row r="24" spans="1:15" x14ac:dyDescent="0.2">
      <c r="J24" s="106"/>
      <c r="K24" s="70"/>
      <c r="M24" s="106"/>
      <c r="N24" s="70"/>
      <c r="O24" s="70"/>
    </row>
    <row r="25" spans="1:15" x14ac:dyDescent="0.2">
      <c r="J25" s="106"/>
      <c r="K25" s="70"/>
      <c r="M25" s="106"/>
      <c r="N25" s="70"/>
      <c r="O25" s="70"/>
    </row>
    <row r="26" spans="1:15" x14ac:dyDescent="0.2">
      <c r="K26" s="70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2" tint="-0.249977111117893"/>
  </sheetPr>
  <dimension ref="A1:G32"/>
  <sheetViews>
    <sheetView workbookViewId="0">
      <selection activeCell="L26" sqref="L25:L26"/>
    </sheetView>
  </sheetViews>
  <sheetFormatPr defaultRowHeight="12.75" x14ac:dyDescent="0.2"/>
  <cols>
    <col min="3" max="3" width="15.375" customWidth="1"/>
    <col min="4" max="4" width="15.625" customWidth="1"/>
    <col min="5" max="6" width="14.375" customWidth="1"/>
    <col min="7" max="7" width="17.125" customWidth="1"/>
  </cols>
  <sheetData>
    <row r="1" spans="1:7" ht="51" x14ac:dyDescent="0.2">
      <c r="A1" s="45" t="s">
        <v>0</v>
      </c>
      <c r="B1" s="45" t="s">
        <v>4</v>
      </c>
      <c r="C1" s="45" t="s">
        <v>77</v>
      </c>
      <c r="D1" s="45" t="s">
        <v>78</v>
      </c>
      <c r="E1" s="45" t="s">
        <v>79</v>
      </c>
      <c r="F1" s="45" t="s">
        <v>80</v>
      </c>
      <c r="G1" s="45" t="s">
        <v>93</v>
      </c>
    </row>
    <row r="2" spans="1:7" x14ac:dyDescent="0.2">
      <c r="A2" s="18">
        <v>2017</v>
      </c>
      <c r="B2" s="20">
        <v>0</v>
      </c>
      <c r="C2" s="24"/>
      <c r="D2" s="24"/>
      <c r="E2" s="24"/>
      <c r="F2" s="24"/>
      <c r="G2" s="1"/>
    </row>
    <row r="3" spans="1:7" x14ac:dyDescent="0.2">
      <c r="A3" s="18">
        <f>A2+1</f>
        <v>2018</v>
      </c>
      <c r="B3" s="20">
        <v>1</v>
      </c>
      <c r="C3" s="24">
        <v>5100000</v>
      </c>
      <c r="D3" s="24"/>
      <c r="E3" s="24"/>
      <c r="F3" s="24"/>
      <c r="G3" s="1"/>
    </row>
    <row r="4" spans="1:7" x14ac:dyDescent="0.2">
      <c r="A4" s="18">
        <f t="shared" ref="A4:A32" si="0">A3+1</f>
        <v>2019</v>
      </c>
      <c r="B4" s="20">
        <v>2</v>
      </c>
      <c r="C4" s="24">
        <v>6340215</v>
      </c>
      <c r="D4" s="24">
        <v>0</v>
      </c>
      <c r="E4" s="24"/>
      <c r="F4" s="24"/>
      <c r="G4" s="1"/>
    </row>
    <row r="5" spans="1:7" x14ac:dyDescent="0.2">
      <c r="A5" s="18">
        <f t="shared" si="0"/>
        <v>2020</v>
      </c>
      <c r="B5" s="20">
        <v>3</v>
      </c>
      <c r="C5" s="24">
        <v>13000000</v>
      </c>
      <c r="D5" s="24">
        <v>0</v>
      </c>
      <c r="E5" s="24"/>
      <c r="F5" s="24"/>
      <c r="G5" s="1"/>
    </row>
    <row r="6" spans="1:7" x14ac:dyDescent="0.2">
      <c r="A6" s="18">
        <f t="shared" si="0"/>
        <v>2021</v>
      </c>
      <c r="B6" s="20">
        <v>4</v>
      </c>
      <c r="C6" s="24">
        <v>6000000</v>
      </c>
      <c r="D6" s="24">
        <v>0</v>
      </c>
      <c r="E6" s="24"/>
      <c r="F6" s="24"/>
      <c r="G6" s="1"/>
    </row>
    <row r="7" spans="1:7" x14ac:dyDescent="0.2">
      <c r="A7" s="18">
        <f t="shared" si="0"/>
        <v>2022</v>
      </c>
      <c r="B7" s="20">
        <v>5</v>
      </c>
      <c r="C7" s="24">
        <v>25000000</v>
      </c>
      <c r="D7" s="24">
        <v>0</v>
      </c>
      <c r="E7" s="24"/>
      <c r="F7" s="24"/>
      <c r="G7" s="1"/>
    </row>
    <row r="8" spans="1:7" x14ac:dyDescent="0.2">
      <c r="A8" s="18">
        <f t="shared" si="0"/>
        <v>2023</v>
      </c>
      <c r="B8" s="20">
        <v>6</v>
      </c>
      <c r="C8" s="24">
        <v>25000000</v>
      </c>
      <c r="D8" s="24">
        <v>0</v>
      </c>
      <c r="E8" s="24"/>
      <c r="F8" s="24"/>
      <c r="G8" s="1"/>
    </row>
    <row r="9" spans="1:7" x14ac:dyDescent="0.2">
      <c r="A9" s="18">
        <f t="shared" si="0"/>
        <v>2024</v>
      </c>
      <c r="B9" s="20">
        <v>7</v>
      </c>
      <c r="C9" s="24">
        <v>14000000</v>
      </c>
      <c r="D9" s="24">
        <v>0</v>
      </c>
      <c r="E9" s="24"/>
      <c r="F9" s="24"/>
      <c r="G9" s="1"/>
    </row>
    <row r="10" spans="1:7" x14ac:dyDescent="0.2">
      <c r="A10" s="18">
        <f t="shared" si="0"/>
        <v>2025</v>
      </c>
      <c r="B10" s="20">
        <v>8</v>
      </c>
      <c r="C10" s="137">
        <v>6204359</v>
      </c>
      <c r="D10" s="24">
        <v>0</v>
      </c>
      <c r="E10" s="24"/>
      <c r="F10" s="24"/>
      <c r="G10" s="1"/>
    </row>
    <row r="11" spans="1:7" x14ac:dyDescent="0.2">
      <c r="A11" s="18">
        <f t="shared" si="0"/>
        <v>2026</v>
      </c>
      <c r="B11" s="20">
        <v>9</v>
      </c>
      <c r="C11" s="24">
        <v>0</v>
      </c>
      <c r="D11" s="24">
        <v>0</v>
      </c>
      <c r="E11" s="24">
        <v>50000</v>
      </c>
      <c r="F11" s="24">
        <v>50000</v>
      </c>
      <c r="G11" s="138">
        <f>F11-E11</f>
        <v>0</v>
      </c>
    </row>
    <row r="12" spans="1:7" x14ac:dyDescent="0.2">
      <c r="A12" s="18">
        <f t="shared" si="0"/>
        <v>2027</v>
      </c>
      <c r="B12" s="20">
        <v>10</v>
      </c>
      <c r="C12" s="24">
        <v>0</v>
      </c>
      <c r="D12" s="24">
        <v>0</v>
      </c>
      <c r="E12" s="24">
        <v>50000</v>
      </c>
      <c r="F12" s="24">
        <v>50000</v>
      </c>
      <c r="G12" s="138">
        <f t="shared" ref="G12:G32" si="1">F12-E12</f>
        <v>0</v>
      </c>
    </row>
    <row r="13" spans="1:7" x14ac:dyDescent="0.2">
      <c r="A13" s="18">
        <f t="shared" si="0"/>
        <v>2028</v>
      </c>
      <c r="B13" s="20">
        <v>11</v>
      </c>
      <c r="C13" s="24">
        <v>0</v>
      </c>
      <c r="D13" s="24">
        <v>0</v>
      </c>
      <c r="E13" s="24">
        <v>50000</v>
      </c>
      <c r="F13" s="24">
        <v>50000</v>
      </c>
      <c r="G13" s="138">
        <f t="shared" si="1"/>
        <v>0</v>
      </c>
    </row>
    <row r="14" spans="1:7" x14ac:dyDescent="0.2">
      <c r="A14" s="18">
        <f t="shared" si="0"/>
        <v>2029</v>
      </c>
      <c r="B14" s="20">
        <v>12</v>
      </c>
      <c r="C14" s="24">
        <v>0</v>
      </c>
      <c r="D14" s="24">
        <v>0</v>
      </c>
      <c r="E14" s="24">
        <v>150000</v>
      </c>
      <c r="F14" s="24">
        <v>50000</v>
      </c>
      <c r="G14" s="138">
        <f t="shared" si="1"/>
        <v>-100000</v>
      </c>
    </row>
    <row r="15" spans="1:7" x14ac:dyDescent="0.2">
      <c r="A15" s="18">
        <f t="shared" si="0"/>
        <v>2030</v>
      </c>
      <c r="B15" s="20">
        <v>13</v>
      </c>
      <c r="C15" s="24">
        <v>0</v>
      </c>
      <c r="D15" s="24">
        <v>0</v>
      </c>
      <c r="E15" s="24">
        <v>50000</v>
      </c>
      <c r="F15" s="24">
        <v>50000</v>
      </c>
      <c r="G15" s="138">
        <f t="shared" si="1"/>
        <v>0</v>
      </c>
    </row>
    <row r="16" spans="1:7" x14ac:dyDescent="0.2">
      <c r="A16" s="18">
        <f t="shared" si="0"/>
        <v>2031</v>
      </c>
      <c r="B16" s="20">
        <v>14</v>
      </c>
      <c r="C16" s="24">
        <v>0</v>
      </c>
      <c r="D16" s="24">
        <v>0</v>
      </c>
      <c r="E16" s="24">
        <v>50000</v>
      </c>
      <c r="F16" s="24">
        <v>50000</v>
      </c>
      <c r="G16" s="138">
        <f t="shared" si="1"/>
        <v>0</v>
      </c>
    </row>
    <row r="17" spans="1:7" x14ac:dyDescent="0.2">
      <c r="A17" s="18">
        <f t="shared" si="0"/>
        <v>2032</v>
      </c>
      <c r="B17" s="20">
        <v>15</v>
      </c>
      <c r="C17" s="24">
        <v>0</v>
      </c>
      <c r="D17" s="24">
        <v>0</v>
      </c>
      <c r="E17" s="24">
        <v>50000</v>
      </c>
      <c r="F17" s="24">
        <v>8500000</v>
      </c>
      <c r="G17" s="138">
        <f t="shared" si="1"/>
        <v>8450000</v>
      </c>
    </row>
    <row r="18" spans="1:7" x14ac:dyDescent="0.2">
      <c r="A18" s="18">
        <f t="shared" si="0"/>
        <v>2033</v>
      </c>
      <c r="B18" s="20">
        <v>16</v>
      </c>
      <c r="C18" s="24">
        <v>0</v>
      </c>
      <c r="D18" s="24">
        <v>0</v>
      </c>
      <c r="E18" s="24">
        <v>50000</v>
      </c>
      <c r="F18" s="24">
        <v>50000</v>
      </c>
      <c r="G18" s="138">
        <f t="shared" si="1"/>
        <v>0</v>
      </c>
    </row>
    <row r="19" spans="1:7" x14ac:dyDescent="0.2">
      <c r="A19" s="18">
        <f t="shared" si="0"/>
        <v>2034</v>
      </c>
      <c r="B19" s="20">
        <v>17</v>
      </c>
      <c r="C19" s="24">
        <v>0</v>
      </c>
      <c r="D19" s="24">
        <v>0</v>
      </c>
      <c r="E19" s="24">
        <v>50000</v>
      </c>
      <c r="F19" s="24">
        <v>50000</v>
      </c>
      <c r="G19" s="138">
        <f t="shared" si="1"/>
        <v>0</v>
      </c>
    </row>
    <row r="20" spans="1:7" x14ac:dyDescent="0.2">
      <c r="A20" s="18">
        <f t="shared" si="0"/>
        <v>2035</v>
      </c>
      <c r="B20" s="20">
        <v>18</v>
      </c>
      <c r="C20" s="24">
        <v>0</v>
      </c>
      <c r="D20" s="24">
        <v>0</v>
      </c>
      <c r="E20" s="24">
        <v>50000</v>
      </c>
      <c r="F20" s="24">
        <v>50000</v>
      </c>
      <c r="G20" s="138">
        <f t="shared" si="1"/>
        <v>0</v>
      </c>
    </row>
    <row r="21" spans="1:7" x14ac:dyDescent="0.2">
      <c r="A21" s="18">
        <f t="shared" si="0"/>
        <v>2036</v>
      </c>
      <c r="B21" s="20">
        <v>19</v>
      </c>
      <c r="C21" s="24">
        <v>0</v>
      </c>
      <c r="D21" s="24">
        <v>0</v>
      </c>
      <c r="E21" s="24">
        <v>50000</v>
      </c>
      <c r="F21" s="24">
        <v>150000</v>
      </c>
      <c r="G21" s="138">
        <f t="shared" si="1"/>
        <v>100000</v>
      </c>
    </row>
    <row r="22" spans="1:7" x14ac:dyDescent="0.2">
      <c r="A22" s="18">
        <f t="shared" si="0"/>
        <v>2037</v>
      </c>
      <c r="B22" s="20">
        <v>20</v>
      </c>
      <c r="C22" s="24">
        <v>0</v>
      </c>
      <c r="D22" s="24">
        <v>0</v>
      </c>
      <c r="E22" s="24">
        <v>4500000</v>
      </c>
      <c r="F22" s="24">
        <v>50000</v>
      </c>
      <c r="G22" s="138">
        <f t="shared" si="1"/>
        <v>-4450000</v>
      </c>
    </row>
    <row r="23" spans="1:7" x14ac:dyDescent="0.2">
      <c r="A23" s="18">
        <f t="shared" si="0"/>
        <v>2038</v>
      </c>
      <c r="B23" s="20">
        <v>21</v>
      </c>
      <c r="C23" s="24">
        <v>0</v>
      </c>
      <c r="D23" s="24">
        <v>0</v>
      </c>
      <c r="E23" s="24">
        <v>50000</v>
      </c>
      <c r="F23" s="24">
        <v>50000</v>
      </c>
      <c r="G23" s="138">
        <f t="shared" si="1"/>
        <v>0</v>
      </c>
    </row>
    <row r="24" spans="1:7" x14ac:dyDescent="0.2">
      <c r="A24" s="18">
        <f t="shared" si="0"/>
        <v>2039</v>
      </c>
      <c r="B24" s="20">
        <v>22</v>
      </c>
      <c r="C24" s="24">
        <v>0</v>
      </c>
      <c r="D24" s="24">
        <v>0</v>
      </c>
      <c r="E24" s="24">
        <v>50000</v>
      </c>
      <c r="F24" s="24">
        <v>50000</v>
      </c>
      <c r="G24" s="138">
        <f t="shared" si="1"/>
        <v>0</v>
      </c>
    </row>
    <row r="25" spans="1:7" x14ac:dyDescent="0.2">
      <c r="A25" s="18">
        <f t="shared" si="0"/>
        <v>2040</v>
      </c>
      <c r="B25" s="20">
        <v>23</v>
      </c>
      <c r="C25" s="24">
        <v>0</v>
      </c>
      <c r="D25" s="24">
        <v>0</v>
      </c>
      <c r="E25" s="24">
        <v>50000</v>
      </c>
      <c r="F25" s="24">
        <v>50000</v>
      </c>
      <c r="G25" s="138">
        <f t="shared" si="1"/>
        <v>0</v>
      </c>
    </row>
    <row r="26" spans="1:7" x14ac:dyDescent="0.2">
      <c r="A26" s="18">
        <f t="shared" si="0"/>
        <v>2041</v>
      </c>
      <c r="B26" s="20">
        <v>24</v>
      </c>
      <c r="C26" s="24">
        <v>0</v>
      </c>
      <c r="D26" s="24">
        <v>0</v>
      </c>
      <c r="E26" s="24">
        <v>150000</v>
      </c>
      <c r="F26" s="24">
        <v>50000</v>
      </c>
      <c r="G26" s="138">
        <f t="shared" si="1"/>
        <v>-100000</v>
      </c>
    </row>
    <row r="27" spans="1:7" x14ac:dyDescent="0.2">
      <c r="A27" s="18">
        <f t="shared" si="0"/>
        <v>2042</v>
      </c>
      <c r="B27" s="20">
        <v>25</v>
      </c>
      <c r="C27" s="24">
        <v>0</v>
      </c>
      <c r="D27" s="24">
        <v>0</v>
      </c>
      <c r="E27" s="24">
        <v>50000</v>
      </c>
      <c r="F27" s="24">
        <v>50000</v>
      </c>
      <c r="G27" s="138">
        <f t="shared" si="1"/>
        <v>0</v>
      </c>
    </row>
    <row r="28" spans="1:7" x14ac:dyDescent="0.2">
      <c r="A28" s="18">
        <f t="shared" si="0"/>
        <v>2043</v>
      </c>
      <c r="B28" s="20">
        <v>26</v>
      </c>
      <c r="C28" s="24">
        <v>0</v>
      </c>
      <c r="D28" s="24">
        <v>0</v>
      </c>
      <c r="E28" s="24">
        <v>50000</v>
      </c>
      <c r="F28" s="24">
        <v>50000</v>
      </c>
      <c r="G28" s="138">
        <f t="shared" si="1"/>
        <v>0</v>
      </c>
    </row>
    <row r="29" spans="1:7" x14ac:dyDescent="0.2">
      <c r="A29" s="18">
        <f t="shared" si="0"/>
        <v>2044</v>
      </c>
      <c r="B29" s="20">
        <v>27</v>
      </c>
      <c r="C29" s="24">
        <v>0</v>
      </c>
      <c r="D29" s="24">
        <v>0</v>
      </c>
      <c r="E29" s="24">
        <v>50000</v>
      </c>
      <c r="F29" s="24">
        <v>8500000</v>
      </c>
      <c r="G29" s="138">
        <f t="shared" si="1"/>
        <v>8450000</v>
      </c>
    </row>
    <row r="30" spans="1:7" x14ac:dyDescent="0.2">
      <c r="A30" s="18">
        <f t="shared" si="0"/>
        <v>2045</v>
      </c>
      <c r="B30" s="20">
        <v>28</v>
      </c>
      <c r="C30" s="24">
        <v>0</v>
      </c>
      <c r="D30" s="24">
        <v>0</v>
      </c>
      <c r="E30" s="24">
        <v>50000</v>
      </c>
      <c r="F30" s="24">
        <v>50000</v>
      </c>
      <c r="G30" s="138">
        <f t="shared" si="1"/>
        <v>0</v>
      </c>
    </row>
    <row r="31" spans="1:7" x14ac:dyDescent="0.2">
      <c r="A31" s="18">
        <f t="shared" si="0"/>
        <v>2046</v>
      </c>
      <c r="B31" s="20">
        <v>29</v>
      </c>
      <c r="C31" s="24">
        <v>0</v>
      </c>
      <c r="D31" s="24">
        <v>0</v>
      </c>
      <c r="E31" s="24">
        <v>50000</v>
      </c>
      <c r="F31" s="24">
        <v>50000</v>
      </c>
      <c r="G31" s="138">
        <f t="shared" si="1"/>
        <v>0</v>
      </c>
    </row>
    <row r="32" spans="1:7" x14ac:dyDescent="0.2">
      <c r="A32" s="18">
        <f t="shared" si="0"/>
        <v>2047</v>
      </c>
      <c r="B32" s="20">
        <v>30</v>
      </c>
      <c r="C32" s="24">
        <v>0</v>
      </c>
      <c r="D32" s="24">
        <v>0</v>
      </c>
      <c r="E32" s="24">
        <v>50000</v>
      </c>
      <c r="F32" s="24">
        <v>50000</v>
      </c>
      <c r="G32" s="138">
        <f t="shared" si="1"/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1205B2488412043AD66A462341413F6" ma:contentTypeVersion="9" ma:contentTypeDescription="Create a new document." ma:contentTypeScope="" ma:versionID="f0c7b450d2ef4dddc7fb6e7a82e6876e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adb877a061c50b7eeb70172cdd5c5d1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174CA99-A6CC-42C6-B9C1-B081E68A8F13}">
  <ds:schemaRefs>
    <ds:schemaRef ds:uri="http://schemas.microsoft.com/sharepoint/v3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B6397C64-365C-4971-9944-9095CAF6742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AF46060-1916-4CA3-B109-3CA789E70D6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Cost Benefit Analysis Summary</vt:lpstr>
      <vt:lpstr> Delay Reduction</vt:lpstr>
      <vt:lpstr>Operating Cost Savings</vt:lpstr>
      <vt:lpstr>Safety Summary</vt:lpstr>
      <vt:lpstr>Other Emissions Reduction</vt:lpstr>
      <vt:lpstr>Monitized Values</vt:lpstr>
      <vt:lpstr>Previous Costs</vt:lpstr>
      <vt:lpstr>Future Project Costs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EW Connector Benefit Cost Analysis</dc:title>
  <dc:creator>govintern</dc:creator>
  <cp:lastModifiedBy>Andrew Shepler</cp:lastModifiedBy>
  <dcterms:created xsi:type="dcterms:W3CDTF">2010-08-11T14:19:00Z</dcterms:created>
  <dcterms:modified xsi:type="dcterms:W3CDTF">2019-02-27T20:02:53Z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0x010100D1205B2488412043AD66A462341413F6</vt:lpwstr>
  </property>
</Properties>
</file>